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140" windowHeight="7890" firstSheet="1" activeTab="3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calcPr calcId="144525"/>
  <extLst/>
</workbook>
</file>

<file path=xl/sharedStrings.xml><?xml version="1.0" encoding="utf-8"?>
<sst xmlns="http://schemas.openxmlformats.org/spreadsheetml/2006/main" count="157">
  <si>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</si>
  <si>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</si>
  <si>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</si>
  <si>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</si>
  <si>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</si>
  <si>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</si>
  <si>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</si>
  <si>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</si>
  <si>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</si>
  <si>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</si>
  <si>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</si>
  <si>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</si>
  <si>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</si>
  <si>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</si>
  <si>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</si>
  <si>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</si>
  <si>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</si>
  <si>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</si>
  <si>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</si>
  <si>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</si>
  <si>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</si>
  <si>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</si>
  <si>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</t>
  </si>
  <si>
    <t>買い(1)or売り(2)</t>
  </si>
  <si>
    <t>数量</t>
  </si>
  <si>
    <t>エントリー時間足</t>
  </si>
  <si>
    <t>エントリー日時</t>
  </si>
  <si>
    <t>エントリー価格</t>
  </si>
  <si>
    <t>損切り価格</t>
  </si>
  <si>
    <t>決済時間足</t>
  </si>
  <si>
    <t>決済日時</t>
  </si>
  <si>
    <t>決済価格</t>
  </si>
  <si>
    <t>結果（pip）</t>
  </si>
  <si>
    <t>結果(金額)　</t>
  </si>
  <si>
    <t>ドル円</t>
  </si>
  <si>
    <t>2009/12/29</t>
  </si>
  <si>
    <t>2009/12/30</t>
  </si>
  <si>
    <t>2010/1/12</t>
  </si>
  <si>
    <t>1/26</t>
  </si>
  <si>
    <t>1/29</t>
  </si>
  <si>
    <t>2/2</t>
  </si>
  <si>
    <t>2/3</t>
  </si>
  <si>
    <t>2/22</t>
  </si>
  <si>
    <t>3/11</t>
  </si>
  <si>
    <t>3/12</t>
  </si>
  <si>
    <t>3/15</t>
  </si>
  <si>
    <t>3/19</t>
  </si>
  <si>
    <t>3/26</t>
  </si>
  <si>
    <t>3/29</t>
  </si>
  <si>
    <t>4/7</t>
  </si>
  <si>
    <t>4/8</t>
  </si>
  <si>
    <t>4/9</t>
  </si>
  <si>
    <t>4/16</t>
  </si>
  <si>
    <t>4/30</t>
  </si>
  <si>
    <t>5/7</t>
  </si>
  <si>
    <t>5/10</t>
  </si>
  <si>
    <t>5/17</t>
  </si>
  <si>
    <t>6/11</t>
  </si>
  <si>
    <t>6/14</t>
  </si>
  <si>
    <t>6/16</t>
  </si>
  <si>
    <t>6/17</t>
  </si>
  <si>
    <t>6/25</t>
  </si>
  <si>
    <t>6/28</t>
  </si>
  <si>
    <t>7/1</t>
  </si>
  <si>
    <t>7/14</t>
  </si>
  <si>
    <t>7/15</t>
  </si>
  <si>
    <t>8/10</t>
  </si>
  <si>
    <t>9/13</t>
  </si>
  <si>
    <t>9/17</t>
  </si>
  <si>
    <t>9/20</t>
  </si>
  <si>
    <t>9/29</t>
  </si>
  <si>
    <t>10/11</t>
  </si>
  <si>
    <t>10/13</t>
  </si>
  <si>
    <t>10/15</t>
  </si>
  <si>
    <t>11/2</t>
  </si>
  <si>
    <t>11/3</t>
  </si>
  <si>
    <t>11/12</t>
  </si>
  <si>
    <t>11/15</t>
  </si>
  <si>
    <t>11/16</t>
  </si>
  <si>
    <t>11/23</t>
  </si>
  <si>
    <t>11/29</t>
  </si>
  <si>
    <t>12/2</t>
  </si>
  <si>
    <t>12/17</t>
  </si>
  <si>
    <t>12/20</t>
  </si>
  <si>
    <t>12/21</t>
  </si>
  <si>
    <t>12/23</t>
  </si>
  <si>
    <t>12/28</t>
  </si>
  <si>
    <t>12/29</t>
  </si>
  <si>
    <t>12/30</t>
  </si>
  <si>
    <t>2011/1/12</t>
  </si>
  <si>
    <t>2011/1/11</t>
  </si>
  <si>
    <t>2/4</t>
  </si>
  <si>
    <t>2/10</t>
  </si>
  <si>
    <t>2/21</t>
  </si>
  <si>
    <t>2/23</t>
  </si>
  <si>
    <t>4/26</t>
  </si>
  <si>
    <t>4/27</t>
  </si>
  <si>
    <t>5/6</t>
  </si>
  <si>
    <t>5/11</t>
  </si>
  <si>
    <t>5/12</t>
  </si>
  <si>
    <t>5/13</t>
  </si>
  <si>
    <t>5/16</t>
  </si>
  <si>
    <t>5/19</t>
  </si>
  <si>
    <t>5/23</t>
  </si>
  <si>
    <t>5/24</t>
  </si>
  <si>
    <t>5/26</t>
  </si>
  <si>
    <t>6/1</t>
  </si>
  <si>
    <t>6/10</t>
  </si>
  <si>
    <t>6/15</t>
  </si>
  <si>
    <t>6/24</t>
  </si>
  <si>
    <t>6/30</t>
  </si>
  <si>
    <t>7/25</t>
  </si>
  <si>
    <t>7/26</t>
  </si>
  <si>
    <t>8/1</t>
  </si>
  <si>
    <t>8/5</t>
  </si>
  <si>
    <t>8/9</t>
  </si>
  <si>
    <t>8/19</t>
  </si>
  <si>
    <t>9/14</t>
  </si>
  <si>
    <t>エントリー手法</t>
  </si>
  <si>
    <t>決済手法</t>
  </si>
  <si>
    <t>ロスカット</t>
  </si>
  <si>
    <t>PB</t>
  </si>
  <si>
    <t>SR</t>
  </si>
  <si>
    <t>トレード詳細データ</t>
  </si>
  <si>
    <t>トレード期間</t>
  </si>
  <si>
    <t>2009/12～2011/9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</si>
  <si>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</si>
  <si>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</si>
  <si>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</si>
  <si>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</si>
  <si>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</si>
  <si>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</si>
  <si>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</si>
  <si>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</si>
  <si>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</si>
  <si>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</si>
  <si>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</si>
  <si>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</si>
  <si>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</si>
  <si>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</si>
  <si>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</si>
  <si>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</si>
  <si>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どのSRをターゲットに置くかが重要。</t>
  </si>
  <si>
    <t>ストップを上げていく方法のほうが利益は伸ばせると感じた。</t>
  </si>
  <si>
    <t>全部のPBでやってみたが、トレンド後期のほうでは</t>
  </si>
  <si>
    <t>あまり勝てなかった。勝てるタイミングを絞っていくのが</t>
  </si>
  <si>
    <t>重要だと感じた。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</si>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</sst>
</file>

<file path=xl/styles.xml><?xml version="1.0" encoding="utf-8"?>
<styleSheet xmlns="http://schemas.openxmlformats.org/spreadsheetml/2006/main">
  <numFmts count="21">
    <numFmt numFmtId="176" formatCode="_-* #,##0.00_-;\-* #,##0.00_-;_-* &quot;-&quot;??_-;_-@_-"/>
    <numFmt numFmtId="177" formatCode="_-&quot;\&quot;* #,##0.00_-;\-&quot;\&quot;* #,##0.00_-;_-&quot;\&quot;* &quot;-&quot;??_-;_-@_-"/>
    <numFmt numFmtId="178" formatCode="_-* #,##0_-;\-* #,##0_-;_-* &quot;-&quot;_-;_-@_-"/>
    <numFmt numFmtId="179" formatCode="_-&quot;\&quot;* #,##0_-;\-&quot;\&quot;* #,##0_-;_-&quot;\&quot;* &quot;-&quot;_-;_-@_-"/>
    <numFmt numFmtId="43" formatCode="_ * #,##0.00_ ;_ * \-#,##0.00_ ;_ * &quot;-&quot;??_ ;_ @_ "/>
    <numFmt numFmtId="180" formatCode="m/d;@"/>
    <numFmt numFmtId="181" formatCode="_-&quot;\&quot;* #,##0.00_-\ ;\-&quot;\&quot;* #,##0.00_-\ ;_-&quot;\&quot;* &quot;-&quot;??_-\ ;_-@_-"/>
    <numFmt numFmtId="182" formatCode="_-&quot;\&quot;* #,##0_-\ ;\-&quot;\&quot;* #,##0_-\ ;_-&quot;\&quot;* &quot;-&quot;??_-\ ;_-@_-"/>
    <numFmt numFmtId="183" formatCode="_ * #,##0_ ;_ * \-#,##0_ ;_ * &quot;-&quot;??_ ;_ @_ "/>
    <numFmt numFmtId="184" formatCode="&quot;\&quot;#,##0_);[Red]\(&quot;\&quot;#,##0\)"/>
    <numFmt numFmtId="185" formatCode="0.00_);[Red]\(0.00\)"/>
    <numFmt numFmtId="186" formatCode="0.0%"/>
    <numFmt numFmtId="187" formatCode="0_ ;[Red]\-0\ "/>
    <numFmt numFmtId="188" formatCode="0_);[Red]\(0\)"/>
    <numFmt numFmtId="189" formatCode="0.0_);[Red]\(0.0\)"/>
    <numFmt numFmtId="190" formatCode="0.00_ ;[Red]\-0.00\ "/>
    <numFmt numFmtId="191" formatCode="yyyy/m/d;@"/>
    <numFmt numFmtId="192" formatCode="0.00_ "/>
    <numFmt numFmtId="5" formatCode="&quot;\&quot;#,##0;&quot;\&quot;\-#,##0"/>
    <numFmt numFmtId="6" formatCode="&quot;\&quot;#,##0;[Red]&quot;\&quot;\-#,##0"/>
    <numFmt numFmtId="193" formatCode="#,##0_ ;[Red]\-#,##0\ "/>
  </numFmts>
  <fonts count="25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charset val="134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2" fillId="0" borderId="0">
      <alignment vertical="center"/>
    </xf>
    <xf numFmtId="183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0" fontId="12" fillId="17" borderId="56" applyNumberFormat="0" applyAlignment="0" applyProtection="0">
      <alignment vertical="center"/>
    </xf>
    <xf numFmtId="0" fontId="13" fillId="11" borderId="57" applyNumberFormat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9" borderId="55" applyNumberFormat="0" applyFon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5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61" applyNumberFormat="0" applyFill="0" applyAlignment="0" applyProtection="0">
      <alignment vertical="center"/>
    </xf>
    <xf numFmtId="0" fontId="24" fillId="19" borderId="6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9" borderId="57" applyNumberFormat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2">
    <xf numFmtId="0" fontId="0" fillId="0" borderId="0" xfId="10">
      <alignment vertical="center"/>
    </xf>
    <xf numFmtId="0" fontId="1" fillId="0" borderId="1" xfId="35" applyBorder="1">
      <alignment vertical="center"/>
    </xf>
    <xf numFmtId="0" fontId="1" fillId="0" borderId="2" xfId="35" applyBorder="1">
      <alignment vertical="center"/>
    </xf>
    <xf numFmtId="0" fontId="1" fillId="0" borderId="3" xfId="35" applyBorder="1">
      <alignment vertical="center"/>
    </xf>
    <xf numFmtId="0" fontId="1" fillId="0" borderId="4" xfId="35" applyBorder="1">
      <alignment vertical="center"/>
    </xf>
    <xf numFmtId="0" fontId="1" fillId="0" borderId="0" xfId="35">
      <alignment vertical="center"/>
    </xf>
    <xf numFmtId="0" fontId="2" fillId="0" borderId="0" xfId="10" applyFont="1">
      <alignment vertical="center"/>
    </xf>
    <xf numFmtId="0" fontId="1" fillId="0" borderId="0" xfId="35" applyBorder="1">
      <alignment vertical="center"/>
    </xf>
    <xf numFmtId="0" fontId="1" fillId="2" borderId="5" xfId="10" applyFont="1" applyFill="1" applyBorder="1">
      <alignment vertical="center"/>
    </xf>
    <xf numFmtId="0" fontId="0" fillId="2" borderId="6" xfId="10" applyNumberFormat="1" applyFont="1" applyFill="1" applyBorder="1" applyAlignment="1" applyProtection="1">
      <alignment vertical="center"/>
    </xf>
    <xf numFmtId="0" fontId="0" fillId="0" borderId="0" xfId="10" applyNumberFormat="1" applyFill="1">
      <alignment vertical="center"/>
    </xf>
    <xf numFmtId="185" fontId="0" fillId="0" borderId="0" xfId="10" applyNumberFormat="1" applyFill="1">
      <alignment vertical="center"/>
    </xf>
    <xf numFmtId="49" fontId="0" fillId="0" borderId="0" xfId="10" applyNumberFormat="1" applyFill="1">
      <alignment vertical="center"/>
    </xf>
    <xf numFmtId="0" fontId="0" fillId="0" borderId="4" xfId="10" applyBorder="1">
      <alignment vertical="center"/>
    </xf>
    <xf numFmtId="0" fontId="0" fillId="0" borderId="4" xfId="10" applyNumberFormat="1" applyFont="1" applyFill="1" applyBorder="1" applyAlignment="1" applyProtection="1">
      <alignment vertical="center"/>
    </xf>
    <xf numFmtId="49" fontId="0" fillId="0" borderId="4" xfId="10" applyNumberFormat="1" applyFont="1" applyFill="1" applyBorder="1" applyAlignment="1" applyProtection="1">
      <alignment vertical="center"/>
    </xf>
    <xf numFmtId="0" fontId="0" fillId="2" borderId="7" xfId="10" applyNumberFormat="1" applyFont="1" applyFill="1" applyBorder="1" applyAlignment="1" applyProtection="1">
      <alignment vertical="center"/>
    </xf>
    <xf numFmtId="0" fontId="0" fillId="2" borderId="0" xfId="10" applyFill="1">
      <alignment vertical="center"/>
    </xf>
    <xf numFmtId="187" fontId="0" fillId="0" borderId="0" xfId="10" applyNumberFormat="1" applyFill="1" applyProtection="1">
      <alignment vertical="center"/>
      <protection locked="0"/>
    </xf>
    <xf numFmtId="188" fontId="0" fillId="0" borderId="4" xfId="10" applyNumberFormat="1" applyFill="1" applyBorder="1">
      <alignment vertical="center"/>
    </xf>
    <xf numFmtId="0" fontId="0" fillId="0" borderId="4" xfId="10" applyBorder="1" applyProtection="1">
      <alignment vertical="center"/>
      <protection locked="0"/>
    </xf>
    <xf numFmtId="0" fontId="0" fillId="3" borderId="8" xfId="10" applyNumberFormat="1" applyFont="1" applyFill="1" applyBorder="1" applyAlignment="1" applyProtection="1">
      <alignment vertical="center"/>
    </xf>
    <xf numFmtId="0" fontId="0" fillId="0" borderId="0" xfId="10" applyNumberFormat="1" applyFont="1" applyFill="1" applyAlignment="1" applyProtection="1">
      <alignment vertical="center"/>
    </xf>
    <xf numFmtId="0" fontId="0" fillId="4" borderId="8" xfId="10" applyFill="1" applyBorder="1">
      <alignment vertical="center"/>
    </xf>
    <xf numFmtId="0" fontId="0" fillId="4" borderId="9" xfId="10" applyFill="1" applyBorder="1">
      <alignment vertical="center"/>
    </xf>
    <xf numFmtId="0" fontId="0" fillId="0" borderId="8" xfId="10" applyBorder="1">
      <alignment vertical="center"/>
    </xf>
    <xf numFmtId="0" fontId="0" fillId="0" borderId="10" xfId="10" applyBorder="1">
      <alignment vertical="center"/>
    </xf>
    <xf numFmtId="9" fontId="0" fillId="0" borderId="8" xfId="10" applyNumberFormat="1" applyBorder="1">
      <alignment vertical="center"/>
    </xf>
    <xf numFmtId="0" fontId="0" fillId="0" borderId="11" xfId="10" applyBorder="1">
      <alignment vertical="center"/>
    </xf>
    <xf numFmtId="0" fontId="3" fillId="5" borderId="7" xfId="10" applyNumberFormat="1" applyFont="1" applyFill="1" applyBorder="1" applyAlignment="1" applyProtection="1">
      <alignment horizontal="center" vertical="center"/>
    </xf>
    <xf numFmtId="0" fontId="3" fillId="0" borderId="0" xfId="10" applyNumberFormat="1" applyFont="1" applyFill="1" applyAlignment="1" applyProtection="1">
      <alignment horizontal="center" vertical="center"/>
    </xf>
    <xf numFmtId="0" fontId="0" fillId="0" borderId="8" xfId="10" applyNumberFormat="1" applyFont="1" applyFill="1" applyBorder="1" applyAlignment="1" applyProtection="1">
      <alignment vertical="center"/>
    </xf>
    <xf numFmtId="0" fontId="0" fillId="0" borderId="12" xfId="10" applyNumberFormat="1" applyFont="1" applyFill="1" applyBorder="1" applyAlignment="1" applyProtection="1">
      <alignment vertical="center"/>
    </xf>
    <xf numFmtId="0" fontId="0" fillId="0" borderId="13" xfId="10" applyNumberFormat="1" applyFont="1" applyFill="1" applyBorder="1" applyAlignment="1" applyProtection="1">
      <alignment vertical="center"/>
    </xf>
    <xf numFmtId="0" fontId="0" fillId="0" borderId="14" xfId="10" applyNumberFormat="1" applyFont="1" applyFill="1" applyBorder="1" applyAlignment="1" applyProtection="1">
      <alignment vertical="center"/>
    </xf>
    <xf numFmtId="0" fontId="0" fillId="0" borderId="15" xfId="10" applyNumberFormat="1" applyFont="1" applyFill="1" applyBorder="1" applyAlignment="1" applyProtection="1">
      <alignment vertical="center"/>
    </xf>
    <xf numFmtId="0" fontId="4" fillId="0" borderId="14" xfId="10" applyNumberFormat="1" applyFont="1" applyFill="1" applyBorder="1" applyAlignment="1" applyProtection="1">
      <alignment vertical="center"/>
    </xf>
    <xf numFmtId="0" fontId="4" fillId="0" borderId="0" xfId="10" applyNumberFormat="1" applyFont="1" applyFill="1" applyAlignment="1" applyProtection="1">
      <alignment vertical="center"/>
    </xf>
    <xf numFmtId="0" fontId="0" fillId="0" borderId="16" xfId="10" applyNumberFormat="1" applyFont="1" applyFill="1" applyBorder="1" applyAlignment="1" applyProtection="1">
      <alignment vertical="center"/>
    </xf>
    <xf numFmtId="0" fontId="0" fillId="0" borderId="17" xfId="10" applyNumberFormat="1" applyFont="1" applyFill="1" applyBorder="1" applyAlignment="1" applyProtection="1">
      <alignment vertical="center"/>
    </xf>
    <xf numFmtId="190" fontId="0" fillId="0" borderId="14" xfId="10" applyNumberFormat="1" applyFont="1" applyFill="1" applyBorder="1" applyAlignment="1" applyProtection="1">
      <alignment vertical="center"/>
    </xf>
    <xf numFmtId="190" fontId="0" fillId="0" borderId="0" xfId="10" applyNumberFormat="1" applyFont="1" applyFill="1" applyAlignment="1" applyProtection="1">
      <alignment vertical="center"/>
    </xf>
    <xf numFmtId="192" fontId="0" fillId="0" borderId="14" xfId="10" applyNumberFormat="1" applyFont="1" applyFill="1" applyBorder="1" applyAlignment="1" applyProtection="1">
      <alignment vertical="center"/>
    </xf>
    <xf numFmtId="192" fontId="0" fillId="0" borderId="0" xfId="10" applyNumberFormat="1" applyFont="1" applyFill="1" applyAlignment="1" applyProtection="1">
      <alignment vertical="center"/>
    </xf>
    <xf numFmtId="0" fontId="0" fillId="0" borderId="18" xfId="10" applyNumberFormat="1" applyFont="1" applyFill="1" applyBorder="1" applyAlignment="1" applyProtection="1">
      <alignment vertical="center"/>
    </xf>
    <xf numFmtId="9" fontId="0" fillId="0" borderId="19" xfId="10" applyNumberFormat="1" applyFont="1" applyFill="1" applyBorder="1" applyAlignment="1" applyProtection="1">
      <alignment vertical="center"/>
    </xf>
    <xf numFmtId="9" fontId="0" fillId="0" borderId="0" xfId="10" applyNumberFormat="1" applyFont="1" applyFill="1" applyAlignment="1" applyProtection="1">
      <alignment vertical="center"/>
    </xf>
    <xf numFmtId="188" fontId="0" fillId="0" borderId="0" xfId="10" applyNumberFormat="1" applyFill="1" applyBorder="1">
      <alignment vertical="center"/>
    </xf>
    <xf numFmtId="0" fontId="0" fillId="0" borderId="0" xfId="10" applyBorder="1">
      <alignment vertical="center"/>
    </xf>
    <xf numFmtId="0" fontId="1" fillId="0" borderId="0" xfId="10" applyFont="1" applyFill="1">
      <alignment vertical="center"/>
    </xf>
    <xf numFmtId="9" fontId="0" fillId="0" borderId="0" xfId="10" applyNumberFormat="1">
      <alignment vertical="center"/>
    </xf>
    <xf numFmtId="190" fontId="5" fillId="0" borderId="0" xfId="10" applyNumberFormat="1" applyFont="1" applyFill="1" applyBorder="1" applyAlignment="1" applyProtection="1">
      <alignment vertical="center"/>
    </xf>
    <xf numFmtId="190" fontId="5" fillId="0" borderId="0" xfId="10" applyNumberFormat="1" applyFont="1" applyFill="1" applyAlignment="1" applyProtection="1">
      <alignment vertical="center"/>
    </xf>
    <xf numFmtId="0" fontId="0" fillId="6" borderId="0" xfId="10" applyNumberFormat="1" applyFont="1" applyFill="1" applyBorder="1" applyAlignment="1" applyProtection="1">
      <alignment vertical="center"/>
    </xf>
    <xf numFmtId="0" fontId="0" fillId="0" borderId="20" xfId="10" applyNumberFormat="1" applyFont="1" applyFill="1" applyBorder="1" applyAlignment="1" applyProtection="1">
      <alignment vertical="center"/>
    </xf>
    <xf numFmtId="5" fontId="6" fillId="7" borderId="11" xfId="55" applyNumberFormat="1" applyFont="1" applyFill="1" applyBorder="1" applyAlignment="1" applyProtection="1">
      <alignment horizontal="center"/>
    </xf>
    <xf numFmtId="5" fontId="6" fillId="7" borderId="21" xfId="55" applyNumberFormat="1" applyFont="1" applyFill="1" applyBorder="1" applyAlignment="1" applyProtection="1">
      <alignment horizontal="center"/>
    </xf>
    <xf numFmtId="5" fontId="6" fillId="7" borderId="22" xfId="55" applyNumberFormat="1" applyFont="1" applyFill="1" applyBorder="1" applyAlignment="1" applyProtection="1">
      <alignment horizontal="center"/>
    </xf>
    <xf numFmtId="0" fontId="0" fillId="0" borderId="23" xfId="10" applyNumberFormat="1" applyFont="1" applyFill="1" applyBorder="1" applyAlignment="1" applyProtection="1">
      <alignment vertical="center"/>
    </xf>
    <xf numFmtId="5" fontId="6" fillId="7" borderId="23" xfId="55" applyNumberFormat="1" applyFont="1" applyFill="1" applyBorder="1" applyAlignment="1" applyProtection="1">
      <alignment horizontal="center"/>
    </xf>
    <xf numFmtId="5" fontId="6" fillId="7" borderId="5" xfId="55" applyNumberFormat="1" applyFont="1" applyFill="1" applyBorder="1" applyAlignment="1" applyProtection="1">
      <alignment horizontal="center"/>
    </xf>
    <xf numFmtId="0" fontId="0" fillId="0" borderId="24" xfId="10" applyNumberFormat="1" applyFont="1" applyFill="1" applyBorder="1" applyAlignment="1" applyProtection="1">
      <alignment vertical="center"/>
    </xf>
    <xf numFmtId="0" fontId="7" fillId="8" borderId="25" xfId="55" applyNumberFormat="1" applyFont="1" applyFill="1" applyBorder="1" applyAlignment="1" applyProtection="1">
      <alignment vertical="center"/>
    </xf>
    <xf numFmtId="5" fontId="8" fillId="0" borderId="26" xfId="55" applyNumberFormat="1" applyFont="1" applyFill="1" applyBorder="1" applyAlignment="1" applyProtection="1">
      <alignment horizontal="center" vertical="center"/>
    </xf>
    <xf numFmtId="189" fontId="7" fillId="8" borderId="27" xfId="55" applyNumberFormat="1" applyFont="1" applyFill="1" applyBorder="1" applyAlignment="1" applyProtection="1">
      <alignment vertical="center"/>
    </xf>
    <xf numFmtId="191" fontId="7" fillId="0" borderId="28" xfId="55" applyNumberFormat="1" applyFont="1" applyFill="1" applyBorder="1" applyAlignment="1" applyProtection="1">
      <alignment horizontal="center" vertical="center"/>
    </xf>
    <xf numFmtId="191" fontId="7" fillId="0" borderId="29" xfId="55" applyNumberFormat="1" applyFont="1" applyFill="1" applyBorder="1" applyAlignment="1" applyProtection="1">
      <alignment horizontal="center" vertical="center"/>
    </xf>
    <xf numFmtId="0" fontId="7" fillId="0" borderId="0" xfId="55" applyNumberFormat="1" applyFont="1" applyFill="1" applyBorder="1" applyAlignment="1" applyProtection="1">
      <alignment vertical="center"/>
    </xf>
    <xf numFmtId="0" fontId="7" fillId="8" borderId="30" xfId="55" applyNumberFormat="1" applyFont="1" applyFill="1" applyBorder="1" applyAlignment="1" applyProtection="1">
      <alignment vertical="center"/>
    </xf>
    <xf numFmtId="5" fontId="7" fillId="0" borderId="5" xfId="55" applyNumberFormat="1" applyFont="1" applyFill="1" applyBorder="1" applyAlignment="1" applyProtection="1">
      <alignment horizontal="center" vertical="center"/>
    </xf>
    <xf numFmtId="5" fontId="7" fillId="0" borderId="31" xfId="55" applyNumberFormat="1" applyFont="1" applyFill="1" applyBorder="1" applyAlignment="1" applyProtection="1">
      <alignment horizontal="center" vertical="center"/>
    </xf>
    <xf numFmtId="189" fontId="7" fillId="8" borderId="25" xfId="55" applyNumberFormat="1" applyFont="1" applyFill="1" applyBorder="1" applyAlignment="1" applyProtection="1">
      <alignment vertical="center"/>
    </xf>
    <xf numFmtId="9" fontId="7" fillId="0" borderId="32" xfId="55" applyNumberFormat="1" applyFont="1" applyFill="1" applyBorder="1" applyAlignment="1" applyProtection="1">
      <alignment horizontal="center" vertical="center"/>
    </xf>
    <xf numFmtId="5" fontId="7" fillId="0" borderId="33" xfId="55" applyNumberFormat="1" applyFont="1" applyFill="1" applyBorder="1" applyAlignment="1" applyProtection="1">
      <alignment horizontal="center" vertical="center"/>
    </xf>
    <xf numFmtId="6" fontId="7" fillId="8" borderId="25" xfId="55" applyNumberFormat="1" applyFont="1" applyFill="1" applyBorder="1" applyAlignment="1" applyProtection="1">
      <alignment vertical="center"/>
    </xf>
    <xf numFmtId="0" fontId="7" fillId="6" borderId="0" xfId="55" applyNumberFormat="1" applyFont="1" applyFill="1" applyBorder="1" applyAlignment="1" applyProtection="1">
      <alignment vertical="center"/>
    </xf>
    <xf numFmtId="5" fontId="7" fillId="6" borderId="0" xfId="55" applyNumberFormat="1" applyFont="1" applyFill="1" applyBorder="1" applyAlignment="1" applyProtection="1">
      <alignment horizontal="center" vertical="center"/>
    </xf>
    <xf numFmtId="189" fontId="7" fillId="6" borderId="0" xfId="55" applyNumberFormat="1" applyFont="1" applyFill="1" applyBorder="1" applyAlignment="1" applyProtection="1">
      <alignment vertical="center"/>
    </xf>
    <xf numFmtId="5" fontId="6" fillId="7" borderId="34" xfId="55" applyNumberFormat="1" applyFont="1" applyFill="1" applyBorder="1" applyAlignment="1" applyProtection="1">
      <alignment horizontal="center"/>
    </xf>
    <xf numFmtId="6" fontId="7" fillId="6" borderId="0" xfId="55" applyNumberFormat="1" applyFont="1" applyFill="1" applyBorder="1" applyAlignment="1" applyProtection="1">
      <alignment vertical="center"/>
    </xf>
    <xf numFmtId="0" fontId="7" fillId="6" borderId="35" xfId="55" applyNumberFormat="1" applyFont="1" applyFill="1" applyBorder="1" applyAlignment="1" applyProtection="1">
      <alignment vertical="center"/>
    </xf>
    <xf numFmtId="5" fontId="7" fillId="6" borderId="35" xfId="55" applyNumberFormat="1" applyFont="1" applyFill="1" applyBorder="1" applyAlignment="1" applyProtection="1">
      <alignment horizontal="center" vertical="center"/>
    </xf>
    <xf numFmtId="5" fontId="9" fillId="6" borderId="35" xfId="55" applyNumberFormat="1" applyFont="1" applyFill="1" applyBorder="1" applyAlignment="1" applyProtection="1">
      <alignment horizontal="center" vertical="center"/>
    </xf>
    <xf numFmtId="189" fontId="7" fillId="6" borderId="35" xfId="55" applyNumberFormat="1" applyFont="1" applyFill="1" applyBorder="1" applyAlignment="1" applyProtection="1">
      <alignment vertical="center"/>
    </xf>
    <xf numFmtId="9" fontId="7" fillId="6" borderId="21" xfId="55" applyNumberFormat="1" applyFont="1" applyFill="1" applyBorder="1" applyAlignment="1" applyProtection="1">
      <alignment horizontal="center" vertical="center"/>
    </xf>
    <xf numFmtId="6" fontId="7" fillId="6" borderId="35" xfId="55" applyNumberFormat="1" applyFont="1" applyFill="1" applyBorder="1" applyAlignment="1" applyProtection="1">
      <alignment vertical="center"/>
    </xf>
    <xf numFmtId="0" fontId="7" fillId="0" borderId="36" xfId="55" applyNumberFormat="1" applyFont="1" applyFill="1" applyBorder="1" applyAlignment="1" applyProtection="1"/>
    <xf numFmtId="5" fontId="6" fillId="7" borderId="36" xfId="55" applyNumberFormat="1" applyFont="1" applyFill="1" applyBorder="1" applyAlignment="1" applyProtection="1">
      <alignment horizontal="center"/>
    </xf>
    <xf numFmtId="5" fontId="7" fillId="0" borderId="36" xfId="55" applyNumberFormat="1" applyFont="1" applyFill="1" applyBorder="1" applyAlignment="1" applyProtection="1">
      <alignment horizontal="center" vertical="center"/>
    </xf>
    <xf numFmtId="5" fontId="6" fillId="7" borderId="26" xfId="55" applyNumberFormat="1" applyFont="1" applyFill="1" applyBorder="1" applyAlignment="1" applyProtection="1">
      <alignment horizontal="center"/>
    </xf>
    <xf numFmtId="5" fontId="7" fillId="0" borderId="0" xfId="55" applyNumberFormat="1" applyFont="1" applyFill="1" applyBorder="1" applyAlignment="1" applyProtection="1">
      <alignment horizontal="center" vertical="center"/>
    </xf>
    <xf numFmtId="0" fontId="9" fillId="8" borderId="37" xfId="55" applyNumberFormat="1" applyFont="1" applyFill="1" applyBorder="1" applyAlignment="1" applyProtection="1">
      <alignment horizontal="center" vertical="center"/>
    </xf>
    <xf numFmtId="0" fontId="7" fillId="8" borderId="38" xfId="55" applyNumberFormat="1" applyFont="1" applyFill="1" applyBorder="1" applyAlignment="1" applyProtection="1">
      <alignment horizontal="center" vertical="center"/>
    </xf>
    <xf numFmtId="0" fontId="7" fillId="8" borderId="39" xfId="55" applyNumberFormat="1" applyFont="1" applyFill="1" applyBorder="1" applyAlignment="1" applyProtection="1">
      <alignment horizontal="center" vertical="center" wrapText="1"/>
    </xf>
    <xf numFmtId="0" fontId="7" fillId="8" borderId="40" xfId="55" applyNumberFormat="1" applyFont="1" applyFill="1" applyBorder="1" applyAlignment="1" applyProtection="1">
      <alignment horizontal="center" vertical="center"/>
    </xf>
    <xf numFmtId="189" fontId="7" fillId="8" borderId="39" xfId="55" applyNumberFormat="1" applyFont="1" applyFill="1" applyBorder="1" applyAlignment="1" applyProtection="1">
      <alignment horizontal="center" vertical="center" wrapText="1"/>
    </xf>
    <xf numFmtId="55" fontId="6" fillId="0" borderId="11" xfId="55" applyNumberFormat="1" applyFont="1" applyFill="1" applyBorder="1" applyAlignment="1" applyProtection="1">
      <alignment horizontal="center" vertical="center"/>
    </xf>
    <xf numFmtId="184" fontId="6" fillId="0" borderId="41" xfId="55" applyNumberFormat="1" applyFont="1" applyFill="1" applyBorder="1" applyAlignment="1" applyProtection="1">
      <alignment horizontal="right" vertical="center"/>
    </xf>
    <xf numFmtId="184" fontId="6" fillId="0" borderId="42" xfId="55" applyNumberFormat="1" applyFont="1" applyFill="1" applyBorder="1" applyAlignment="1" applyProtection="1">
      <alignment horizontal="right" vertical="center"/>
    </xf>
    <xf numFmtId="6" fontId="6" fillId="0" borderId="42" xfId="55" applyNumberFormat="1" applyFont="1" applyFill="1" applyBorder="1" applyAlignment="1" applyProtection="1">
      <alignment horizontal="right" vertical="center"/>
    </xf>
    <xf numFmtId="188" fontId="6" fillId="0" borderId="42" xfId="55" applyNumberFormat="1" applyFont="1" applyFill="1" applyBorder="1" applyAlignment="1" applyProtection="1">
      <alignment horizontal="right" vertical="center"/>
    </xf>
    <xf numFmtId="193" fontId="6" fillId="0" borderId="42" xfId="55" applyNumberFormat="1" applyFont="1" applyFill="1" applyBorder="1" applyAlignment="1" applyProtection="1">
      <alignment horizontal="right" vertical="center"/>
    </xf>
    <xf numFmtId="186" fontId="6" fillId="0" borderId="42" xfId="55" applyNumberFormat="1" applyFont="1" applyFill="1" applyBorder="1" applyAlignment="1" applyProtection="1">
      <alignment vertical="center"/>
    </xf>
    <xf numFmtId="55" fontId="0" fillId="0" borderId="11" xfId="10" applyNumberFormat="1" applyFont="1" applyFill="1" applyBorder="1" applyAlignment="1" applyProtection="1">
      <alignment horizontal="center" vertical="center"/>
    </xf>
    <xf numFmtId="184" fontId="0" fillId="0" borderId="41" xfId="10" applyNumberFormat="1" applyFont="1" applyFill="1" applyBorder="1" applyAlignment="1" applyProtection="1">
      <alignment vertical="center"/>
    </xf>
    <xf numFmtId="184" fontId="0" fillId="0" borderId="42" xfId="10" applyNumberFormat="1" applyFont="1" applyFill="1" applyBorder="1" applyAlignment="1" applyProtection="1">
      <alignment vertical="center"/>
    </xf>
    <xf numFmtId="0" fontId="0" fillId="0" borderId="42" xfId="10" applyNumberFormat="1" applyFont="1" applyFill="1" applyBorder="1" applyAlignment="1" applyProtection="1">
      <alignment vertical="center"/>
    </xf>
    <xf numFmtId="55" fontId="6" fillId="0" borderId="43" xfId="55" applyNumberFormat="1" applyFont="1" applyFill="1" applyBorder="1" applyAlignment="1" applyProtection="1">
      <alignment horizontal="center" vertical="center"/>
    </xf>
    <xf numFmtId="184" fontId="0" fillId="0" borderId="44" xfId="10" applyNumberFormat="1" applyFont="1" applyFill="1" applyBorder="1" applyAlignment="1" applyProtection="1">
      <alignment vertical="center"/>
    </xf>
    <xf numFmtId="184" fontId="0" fillId="0" borderId="45" xfId="10" applyNumberFormat="1" applyFont="1" applyFill="1" applyBorder="1" applyAlignment="1" applyProtection="1">
      <alignment vertical="center"/>
    </xf>
    <xf numFmtId="6" fontId="6" fillId="0" borderId="45" xfId="55" applyNumberFormat="1" applyFont="1" applyFill="1" applyBorder="1" applyAlignment="1" applyProtection="1">
      <alignment horizontal="right" vertical="center"/>
    </xf>
    <xf numFmtId="0" fontId="0" fillId="0" borderId="45" xfId="10" applyNumberFormat="1" applyFont="1" applyFill="1" applyBorder="1" applyAlignment="1" applyProtection="1">
      <alignment vertical="center"/>
    </xf>
    <xf numFmtId="188" fontId="6" fillId="0" borderId="45" xfId="55" applyNumberFormat="1" applyFont="1" applyFill="1" applyBorder="1" applyAlignment="1" applyProtection="1">
      <alignment horizontal="right" vertical="center"/>
    </xf>
    <xf numFmtId="186" fontId="6" fillId="0" borderId="45" xfId="55" applyNumberFormat="1" applyFont="1" applyFill="1" applyBorder="1" applyAlignment="1" applyProtection="1">
      <alignment vertical="center"/>
    </xf>
    <xf numFmtId="55" fontId="0" fillId="0" borderId="46" xfId="10" applyNumberFormat="1" applyFont="1" applyFill="1" applyBorder="1" applyAlignment="1" applyProtection="1">
      <alignment horizontal="center" vertical="center"/>
    </xf>
    <xf numFmtId="5" fontId="1" fillId="0" borderId="47" xfId="10" applyNumberFormat="1" applyFont="1" applyFill="1" applyBorder="1" applyAlignment="1" applyProtection="1">
      <alignment vertical="center"/>
    </xf>
    <xf numFmtId="184" fontId="1" fillId="0" borderId="48" xfId="10" applyNumberFormat="1" applyFont="1" applyFill="1" applyBorder="1" applyAlignment="1" applyProtection="1">
      <alignment vertical="center"/>
    </xf>
    <xf numFmtId="6" fontId="1" fillId="0" borderId="48" xfId="10" applyNumberFormat="1" applyFont="1" applyFill="1" applyBorder="1" applyAlignment="1" applyProtection="1">
      <alignment vertical="center"/>
    </xf>
    <xf numFmtId="193" fontId="1" fillId="0" borderId="48" xfId="10" applyNumberFormat="1" applyFont="1" applyFill="1" applyBorder="1" applyAlignment="1" applyProtection="1">
      <alignment vertical="center"/>
    </xf>
    <xf numFmtId="188" fontId="1" fillId="0" borderId="48" xfId="10" applyNumberFormat="1" applyFont="1" applyFill="1" applyBorder="1" applyAlignment="1" applyProtection="1">
      <alignment vertical="center"/>
    </xf>
    <xf numFmtId="186" fontId="10" fillId="0" borderId="48" xfId="10" applyNumberFormat="1" applyFont="1" applyFill="1" applyBorder="1" applyAlignment="1" applyProtection="1">
      <alignment vertical="center"/>
    </xf>
    <xf numFmtId="0" fontId="0" fillId="0" borderId="0" xfId="10" applyNumberFormat="1" applyFont="1" applyFill="1" applyBorder="1" applyAlignment="1" applyProtection="1">
      <alignment horizontal="center" vertical="center"/>
    </xf>
    <xf numFmtId="6" fontId="7" fillId="0" borderId="29" xfId="55" applyNumberFormat="1" applyFont="1" applyFill="1" applyBorder="1" applyAlignment="1" applyProtection="1">
      <alignment horizontal="center" vertical="center"/>
    </xf>
    <xf numFmtId="0" fontId="1" fillId="0" borderId="0" xfId="10" applyNumberFormat="1" applyFont="1" applyFill="1" applyBorder="1" applyAlignment="1" applyProtection="1">
      <alignment vertical="center"/>
    </xf>
    <xf numFmtId="6" fontId="7" fillId="6" borderId="0" xfId="55" applyNumberFormat="1" applyFont="1" applyFill="1" applyBorder="1" applyAlignment="1" applyProtection="1">
      <alignment horizontal="center" vertical="center"/>
    </xf>
    <xf numFmtId="6" fontId="7" fillId="6" borderId="35" xfId="55" applyNumberFormat="1" applyFont="1" applyFill="1" applyBorder="1" applyAlignment="1" applyProtection="1">
      <alignment horizontal="center" vertical="center"/>
    </xf>
    <xf numFmtId="0" fontId="0" fillId="6" borderId="35" xfId="10" applyNumberFormat="1" applyFont="1" applyFill="1" applyBorder="1" applyAlignment="1" applyProtection="1">
      <alignment vertical="center"/>
    </xf>
    <xf numFmtId="0" fontId="0" fillId="0" borderId="35" xfId="10" applyNumberFormat="1" applyFont="1" applyFill="1" applyBorder="1" applyAlignment="1" applyProtection="1">
      <alignment vertical="center"/>
    </xf>
    <xf numFmtId="0" fontId="0" fillId="0" borderId="36" xfId="10" applyNumberFormat="1" applyFont="1" applyFill="1" applyBorder="1" applyAlignment="1" applyProtection="1">
      <alignment vertical="center"/>
    </xf>
    <xf numFmtId="180" fontId="7" fillId="8" borderId="39" xfId="55" applyNumberFormat="1" applyFont="1" applyFill="1" applyBorder="1" applyAlignment="1" applyProtection="1">
      <alignment horizontal="center" vertical="center"/>
    </xf>
    <xf numFmtId="184" fontId="7" fillId="8" borderId="49" xfId="55" applyNumberFormat="1" applyFont="1" applyFill="1" applyBorder="1" applyAlignment="1" applyProtection="1">
      <alignment horizontal="center" vertical="center"/>
    </xf>
    <xf numFmtId="0" fontId="7" fillId="8" borderId="50" xfId="55" applyNumberFormat="1" applyFont="1" applyFill="1" applyBorder="1" applyAlignment="1" applyProtection="1">
      <alignment horizontal="center" vertical="center" wrapText="1"/>
    </xf>
    <xf numFmtId="184" fontId="6" fillId="0" borderId="42" xfId="55" applyNumberFormat="1" applyFont="1" applyFill="1" applyBorder="1" applyAlignment="1" applyProtection="1">
      <alignment vertical="center"/>
    </xf>
    <xf numFmtId="192" fontId="6" fillId="0" borderId="42" xfId="55" applyNumberFormat="1" applyFont="1" applyFill="1" applyBorder="1" applyAlignment="1" applyProtection="1">
      <alignment vertical="center"/>
    </xf>
    <xf numFmtId="192" fontId="6" fillId="0" borderId="22" xfId="55" applyNumberFormat="1" applyFont="1" applyFill="1" applyBorder="1" applyAlignment="1" applyProtection="1">
      <alignment vertical="center"/>
    </xf>
    <xf numFmtId="184" fontId="6" fillId="0" borderId="45" xfId="55" applyNumberFormat="1" applyFont="1" applyFill="1" applyBorder="1" applyAlignment="1" applyProtection="1">
      <alignment vertical="center"/>
    </xf>
    <xf numFmtId="192" fontId="6" fillId="0" borderId="45" xfId="55" applyNumberFormat="1" applyFont="1" applyFill="1" applyBorder="1" applyAlignment="1" applyProtection="1">
      <alignment vertical="center"/>
    </xf>
    <xf numFmtId="192" fontId="6" fillId="0" borderId="51" xfId="55" applyNumberFormat="1" applyFont="1" applyFill="1" applyBorder="1" applyAlignment="1" applyProtection="1">
      <alignment vertical="center"/>
    </xf>
    <xf numFmtId="192" fontId="1" fillId="0" borderId="52" xfId="10" applyNumberFormat="1" applyFont="1" applyFill="1" applyBorder="1" applyAlignment="1" applyProtection="1">
      <alignment vertical="center"/>
    </xf>
    <xf numFmtId="192" fontId="1" fillId="0" borderId="53" xfId="10" applyNumberFormat="1" applyFont="1" applyFill="1" applyBorder="1" applyAlignment="1" applyProtection="1">
      <alignment vertical="center"/>
    </xf>
    <xf numFmtId="0" fontId="0" fillId="0" borderId="54" xfId="10" applyNumberFormat="1" applyFont="1" applyFill="1" applyBorder="1" applyAlignment="1" applyProtection="1">
      <alignment vertical="center"/>
    </xf>
    <xf numFmtId="0" fontId="11" fillId="0" borderId="22" xfId="10" applyNumberFormat="1" applyFont="1" applyFill="1" applyBorder="1" applyAlignment="1" applyProtection="1">
      <alignment vertical="center"/>
    </xf>
  </cellXfs>
  <cellStyles count="56">
    <cellStyle name="標準" xfId="0" builtinId="0"/>
    <cellStyle name="桁区切り" xfId="1" builtinId="3"/>
    <cellStyle name="60% - アクセント 6" xfId="2"/>
    <cellStyle name="40% - アクセント 2" xfId="3"/>
    <cellStyle name="通貨" xfId="4" builtinId="4"/>
    <cellStyle name="20% - アクセント 6" xfId="5"/>
    <cellStyle name="60% - アクセント 2" xfId="6"/>
    <cellStyle name="桁区切り[0]" xfId="7" builtinId="6"/>
    <cellStyle name="アクセント 2" xfId="8"/>
    <cellStyle name="パーセント" xfId="9" builtinId="5"/>
    <cellStyle name="標準" xfId="10"/>
    <cellStyle name="アクセント 4" xfId="11"/>
    <cellStyle name="通貨[0]" xfId="12" builtinId="7"/>
    <cellStyle name="チェック セル" xfId="13"/>
    <cellStyle name="入力" xfId="14"/>
    <cellStyle name="桁区切り" xfId="15"/>
    <cellStyle name="40% - アクセント 5" xfId="16"/>
    <cellStyle name="通貨" xfId="17"/>
    <cellStyle name="桁区切り[0]" xfId="18"/>
    <cellStyle name="パーセント" xfId="19"/>
    <cellStyle name="通貨[0]" xfId="20"/>
    <cellStyle name="20% - アクセント 2" xfId="21"/>
    <cellStyle name="20% - アクセント 1" xfId="22"/>
    <cellStyle name="20% - アクセント 3" xfId="23"/>
    <cellStyle name="20% - アクセント 4" xfId="24"/>
    <cellStyle name="メモ" xfId="25"/>
    <cellStyle name="20% - アクセント 5" xfId="26"/>
    <cellStyle name="60% - アクセント 1" xfId="27"/>
    <cellStyle name="40% - アクセント 1" xfId="28"/>
    <cellStyle name="集計" xfId="29"/>
    <cellStyle name="40% - アクセント 3" xfId="30"/>
    <cellStyle name="40% - アクセント 4" xfId="31"/>
    <cellStyle name="40% - アクセント 6" xfId="32"/>
    <cellStyle name="60% - アクセント 3" xfId="33"/>
    <cellStyle name="60% - アクセント 4" xfId="34"/>
    <cellStyle name="標準_気づき" xfId="35"/>
    <cellStyle name="60% - アクセント 5" xfId="36"/>
    <cellStyle name="アクセント 1" xfId="37"/>
    <cellStyle name="アクセント 3" xfId="38"/>
    <cellStyle name="アクセント 5" xfId="39"/>
    <cellStyle name="アクセント 6" xfId="40"/>
    <cellStyle name="見出し 1" xfId="41"/>
    <cellStyle name="出力" xfId="42"/>
    <cellStyle name="タイトル" xfId="43"/>
    <cellStyle name="リンク セル" xfId="44"/>
    <cellStyle name="どちらでもない" xfId="45"/>
    <cellStyle name="悪い" xfId="46"/>
    <cellStyle name="計算" xfId="47"/>
    <cellStyle name="見出し 3" xfId="48"/>
    <cellStyle name="警告文" xfId="49"/>
    <cellStyle name="良い" xfId="50"/>
    <cellStyle name="見出し 2" xfId="51"/>
    <cellStyle name="見出し 4" xfId="52"/>
    <cellStyle name="説明文" xfId="53"/>
    <cellStyle name="標準 2" xfId="54"/>
    <cellStyle name="標準 3" xfId="5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9"/>
  <sheetViews>
    <sheetView topLeftCell="G9" workbookViewId="0">
      <selection activeCell="J27" sqref="J27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ht="19.5" customHeight="1" spans="1:8">
      <c r="A1" s="54"/>
      <c r="B1" s="55" t="s">
        <v>0</v>
      </c>
      <c r="C1" s="56"/>
      <c r="D1" s="57"/>
      <c r="E1" s="58"/>
      <c r="F1" s="59" t="s">
        <v>0</v>
      </c>
      <c r="G1" s="60"/>
      <c r="H1" s="61"/>
    </row>
    <row r="2" ht="25.5" customHeight="1" spans="1:9">
      <c r="A2" s="62" t="s">
        <v>1</v>
      </c>
      <c r="B2" s="63">
        <v>3000000</v>
      </c>
      <c r="C2" s="63"/>
      <c r="D2" s="63"/>
      <c r="E2" s="64" t="s">
        <v>2</v>
      </c>
      <c r="F2" s="65">
        <v>41609</v>
      </c>
      <c r="G2" s="66"/>
      <c r="H2" s="67"/>
      <c r="I2" s="67"/>
    </row>
    <row r="3" ht="27" customHeight="1" spans="1:11">
      <c r="A3" s="68" t="s">
        <v>3</v>
      </c>
      <c r="B3" s="69">
        <f>SUM(B2+D17)</f>
        <v>3020000</v>
      </c>
      <c r="C3" s="69"/>
      <c r="D3" s="70"/>
      <c r="E3" s="71" t="s">
        <v>4</v>
      </c>
      <c r="F3" s="72">
        <v>0.02</v>
      </c>
      <c r="G3" s="73">
        <f>B3*F3</f>
        <v>60400</v>
      </c>
      <c r="H3" s="74" t="s">
        <v>5</v>
      </c>
      <c r="I3" s="122">
        <f>(B3-B2)</f>
        <v>20000</v>
      </c>
      <c r="K3" s="123"/>
    </row>
    <row r="4" s="53" customFormat="1" ht="17.25" customHeight="1" spans="1:9">
      <c r="A4" s="75"/>
      <c r="B4" s="76"/>
      <c r="C4" s="76"/>
      <c r="D4" s="76"/>
      <c r="E4" s="77"/>
      <c r="F4" s="78" t="s">
        <v>0</v>
      </c>
      <c r="G4" s="76"/>
      <c r="H4" s="79"/>
      <c r="I4" s="124"/>
    </row>
    <row r="5" ht="39" customHeight="1" spans="1:12">
      <c r="A5" s="80"/>
      <c r="B5" s="81"/>
      <c r="C5" s="81"/>
      <c r="D5" s="82"/>
      <c r="E5" s="83"/>
      <c r="F5" s="84"/>
      <c r="G5" s="81"/>
      <c r="H5" s="85"/>
      <c r="I5" s="125"/>
      <c r="J5" s="126"/>
      <c r="K5" s="127"/>
      <c r="L5" s="127"/>
    </row>
    <row r="6" ht="21" customHeight="1" spans="1:12">
      <c r="A6" s="86" t="s">
        <v>6</v>
      </c>
      <c r="B6" s="87" t="s">
        <v>0</v>
      </c>
      <c r="C6" s="87" t="s">
        <v>0</v>
      </c>
      <c r="D6" s="88"/>
      <c r="E6" s="87" t="s">
        <v>0</v>
      </c>
      <c r="F6" s="89" t="s">
        <v>0</v>
      </c>
      <c r="G6" s="90"/>
      <c r="H6" s="67"/>
      <c r="I6" s="67"/>
      <c r="L6" s="128"/>
    </row>
    <row r="7" ht="28.5" customHeight="1" spans="1:12">
      <c r="A7" s="91" t="s">
        <v>7</v>
      </c>
      <c r="B7" s="92" t="s">
        <v>8</v>
      </c>
      <c r="C7" s="93" t="s">
        <v>9</v>
      </c>
      <c r="D7" s="94" t="s">
        <v>10</v>
      </c>
      <c r="E7" s="95" t="s">
        <v>11</v>
      </c>
      <c r="F7" s="93" t="s">
        <v>12</v>
      </c>
      <c r="G7" s="95" t="s">
        <v>13</v>
      </c>
      <c r="H7" s="94" t="s">
        <v>14</v>
      </c>
      <c r="I7" s="129" t="s">
        <v>15</v>
      </c>
      <c r="J7" s="130" t="s">
        <v>16</v>
      </c>
      <c r="K7" s="93" t="s">
        <v>17</v>
      </c>
      <c r="L7" s="131" t="s">
        <v>18</v>
      </c>
    </row>
    <row r="8" ht="24.95" customHeight="1" spans="1:12">
      <c r="A8" s="96">
        <v>42095</v>
      </c>
      <c r="B8" s="97">
        <v>20000</v>
      </c>
      <c r="C8" s="98"/>
      <c r="D8" s="99">
        <f t="shared" ref="D8:D16" si="0">SUM(B8-C8)</f>
        <v>20000</v>
      </c>
      <c r="E8" s="100"/>
      <c r="F8" s="101"/>
      <c r="G8" s="100">
        <f t="shared" ref="G8:G16" si="1">SUM(E8+F8)</f>
        <v>0</v>
      </c>
      <c r="H8" s="102" t="e">
        <f t="shared" ref="H8:H16" si="2">E8/G8</f>
        <v>#DIV/0!</v>
      </c>
      <c r="I8" s="132" t="e">
        <f t="shared" ref="I8:I16" si="3">B8/E8</f>
        <v>#DIV/0!</v>
      </c>
      <c r="J8" s="132" t="e">
        <f t="shared" ref="J8:J16" si="4">C8/F8</f>
        <v>#DIV/0!</v>
      </c>
      <c r="K8" s="133" t="e">
        <f t="shared" ref="K8:K16" si="5">I8/J8</f>
        <v>#DIV/0!</v>
      </c>
      <c r="L8" s="134" t="e">
        <f t="shared" ref="L8:L16" si="6">B8/C8</f>
        <v>#DIV/0!</v>
      </c>
    </row>
    <row r="9" ht="24.95" customHeight="1" spans="1:12">
      <c r="A9" s="103">
        <v>42125</v>
      </c>
      <c r="B9" s="104"/>
      <c r="C9" s="105"/>
      <c r="D9" s="99">
        <f>SUM(B9-C9)</f>
        <v>0</v>
      </c>
      <c r="E9" s="106"/>
      <c r="F9" s="106"/>
      <c r="G9" s="100">
        <f>SUM(E9+F9)</f>
        <v>0</v>
      </c>
      <c r="H9" s="102" t="e">
        <f>E9/G9</f>
        <v>#DIV/0!</v>
      </c>
      <c r="I9" s="132" t="e">
        <f>B9/E9</f>
        <v>#DIV/0!</v>
      </c>
      <c r="J9" s="132" t="e">
        <f>C9/F9</f>
        <v>#DIV/0!</v>
      </c>
      <c r="K9" s="133" t="e">
        <f>I9/J9</f>
        <v>#DIV/0!</v>
      </c>
      <c r="L9" s="134" t="e">
        <f>B9/C9</f>
        <v>#DIV/0!</v>
      </c>
    </row>
    <row r="10" ht="24.95" customHeight="1" spans="1:12">
      <c r="A10" s="96">
        <v>42156</v>
      </c>
      <c r="B10" s="104"/>
      <c r="C10" s="105"/>
      <c r="D10" s="99">
        <f>SUM(B10-C10)</f>
        <v>0</v>
      </c>
      <c r="E10" s="106"/>
      <c r="F10" s="106"/>
      <c r="G10" s="100">
        <f>SUM(E10+F10)</f>
        <v>0</v>
      </c>
      <c r="H10" s="102" t="e">
        <f>E10/G10</f>
        <v>#DIV/0!</v>
      </c>
      <c r="I10" s="132" t="e">
        <f>B10/E10</f>
        <v>#DIV/0!</v>
      </c>
      <c r="J10" s="132" t="e">
        <f>C10/F10</f>
        <v>#DIV/0!</v>
      </c>
      <c r="K10" s="133" t="e">
        <f>I10/J10</f>
        <v>#DIV/0!</v>
      </c>
      <c r="L10" s="134" t="e">
        <f>B10/C10</f>
        <v>#DIV/0!</v>
      </c>
    </row>
    <row r="11" ht="24.95" customHeight="1" spans="1:12">
      <c r="A11" s="103">
        <v>42186</v>
      </c>
      <c r="B11" s="104"/>
      <c r="C11" s="105"/>
      <c r="D11" s="99">
        <f>SUM(B11-C11)</f>
        <v>0</v>
      </c>
      <c r="E11" s="106"/>
      <c r="F11" s="106"/>
      <c r="G11" s="100">
        <f>SUM(E11+F11)</f>
        <v>0</v>
      </c>
      <c r="H11" s="102" t="e">
        <f>E11/G11</f>
        <v>#DIV/0!</v>
      </c>
      <c r="I11" s="132" t="e">
        <f>B11/E11</f>
        <v>#DIV/0!</v>
      </c>
      <c r="J11" s="132" t="e">
        <f>C11/F11</f>
        <v>#DIV/0!</v>
      </c>
      <c r="K11" s="133" t="e">
        <f>I11/J11</f>
        <v>#DIV/0!</v>
      </c>
      <c r="L11" s="134" t="e">
        <f>B11/C11</f>
        <v>#DIV/0!</v>
      </c>
    </row>
    <row r="12" ht="24.95" customHeight="1" spans="1:12">
      <c r="A12" s="96">
        <v>42217</v>
      </c>
      <c r="B12" s="104"/>
      <c r="C12" s="98"/>
      <c r="D12" s="99">
        <f>SUM(B12-C12)</f>
        <v>0</v>
      </c>
      <c r="E12" s="106"/>
      <c r="F12" s="106"/>
      <c r="G12" s="100">
        <f>SUM(E12+F12)</f>
        <v>0</v>
      </c>
      <c r="H12" s="102" t="e">
        <f>E12/G12</f>
        <v>#DIV/0!</v>
      </c>
      <c r="I12" s="132" t="e">
        <f>B12/E12</f>
        <v>#DIV/0!</v>
      </c>
      <c r="J12" s="132" t="e">
        <f>C12/F12</f>
        <v>#DIV/0!</v>
      </c>
      <c r="K12" s="133" t="e">
        <f>I12/J12</f>
        <v>#DIV/0!</v>
      </c>
      <c r="L12" s="134" t="e">
        <f>B12/C12</f>
        <v>#DIV/0!</v>
      </c>
    </row>
    <row r="13" ht="24.95" customHeight="1" spans="1:12">
      <c r="A13" s="103">
        <v>42248</v>
      </c>
      <c r="B13" s="104"/>
      <c r="C13" s="105"/>
      <c r="D13" s="99">
        <f>SUM(B13-C13)</f>
        <v>0</v>
      </c>
      <c r="E13" s="106"/>
      <c r="F13" s="106"/>
      <c r="G13" s="100">
        <f>SUM(E13+F13)</f>
        <v>0</v>
      </c>
      <c r="H13" s="102" t="e">
        <f>E13/G13</f>
        <v>#DIV/0!</v>
      </c>
      <c r="I13" s="132" t="e">
        <f>B13/E13</f>
        <v>#DIV/0!</v>
      </c>
      <c r="J13" s="132" t="e">
        <f>C13/F13</f>
        <v>#DIV/0!</v>
      </c>
      <c r="K13" s="133" t="e">
        <f>I13/J13</f>
        <v>#DIV/0!</v>
      </c>
      <c r="L13" s="134" t="e">
        <f>B13/C13</f>
        <v>#DIV/0!</v>
      </c>
    </row>
    <row r="14" ht="24.95" customHeight="1" spans="1:12">
      <c r="A14" s="96">
        <v>42278</v>
      </c>
      <c r="B14" s="104"/>
      <c r="C14" s="98"/>
      <c r="D14" s="99">
        <f>SUM(B14-C14)</f>
        <v>0</v>
      </c>
      <c r="E14" s="106"/>
      <c r="F14" s="106"/>
      <c r="G14" s="100">
        <f>SUM(E14+F14)</f>
        <v>0</v>
      </c>
      <c r="H14" s="102" t="e">
        <f>E14/G14</f>
        <v>#DIV/0!</v>
      </c>
      <c r="I14" s="132" t="e">
        <f>B14/E14</f>
        <v>#DIV/0!</v>
      </c>
      <c r="J14" s="132" t="e">
        <f>C14/F14</f>
        <v>#DIV/0!</v>
      </c>
      <c r="K14" s="133" t="e">
        <f>I14/J14</f>
        <v>#DIV/0!</v>
      </c>
      <c r="L14" s="134" t="e">
        <f>B14/C14</f>
        <v>#DIV/0!</v>
      </c>
    </row>
    <row r="15" ht="24.95" customHeight="1" spans="1:12">
      <c r="A15" s="103">
        <v>42309</v>
      </c>
      <c r="B15" s="104"/>
      <c r="C15" s="98"/>
      <c r="D15" s="99">
        <f>SUM(B15-C15)</f>
        <v>0</v>
      </c>
      <c r="E15" s="106"/>
      <c r="F15" s="106"/>
      <c r="G15" s="100">
        <f>SUM(E15+F15)</f>
        <v>0</v>
      </c>
      <c r="H15" s="102" t="e">
        <f>E15/G15</f>
        <v>#DIV/0!</v>
      </c>
      <c r="I15" s="132" t="e">
        <f>B15/E15</f>
        <v>#DIV/0!</v>
      </c>
      <c r="J15" s="132" t="e">
        <f>C15/F15</f>
        <v>#DIV/0!</v>
      </c>
      <c r="K15" s="133" t="e">
        <f>I15/J15</f>
        <v>#DIV/0!</v>
      </c>
      <c r="L15" s="134" t="e">
        <f>B15/C15</f>
        <v>#DIV/0!</v>
      </c>
    </row>
    <row r="16" ht="24.95" customHeight="1" spans="1:12">
      <c r="A16" s="107">
        <v>42339</v>
      </c>
      <c r="B16" s="108"/>
      <c r="C16" s="109"/>
      <c r="D16" s="110">
        <f>SUM(B16-C16)</f>
        <v>0</v>
      </c>
      <c r="E16" s="111"/>
      <c r="F16" s="111"/>
      <c r="G16" s="112">
        <f>SUM(E16+F16)</f>
        <v>0</v>
      </c>
      <c r="H16" s="113" t="e">
        <f>E16/G16</f>
        <v>#DIV/0!</v>
      </c>
      <c r="I16" s="135" t="e">
        <f>B16/E16</f>
        <v>#DIV/0!</v>
      </c>
      <c r="J16" s="135" t="e">
        <f>C16/F16</f>
        <v>#DIV/0!</v>
      </c>
      <c r="K16" s="136" t="e">
        <f>I16/J16</f>
        <v>#DIV/0!</v>
      </c>
      <c r="L16" s="137" t="e">
        <f>B16/C16</f>
        <v>#DIV/0!</v>
      </c>
    </row>
    <row r="17" ht="24.95" customHeight="1" spans="1:12">
      <c r="A17" s="114" t="s">
        <v>19</v>
      </c>
      <c r="B17" s="115">
        <f t="shared" ref="B17:G17" si="7">SUM(B8:B16)</f>
        <v>20000</v>
      </c>
      <c r="C17" s="116">
        <f>SUM(C8:C16)</f>
        <v>0</v>
      </c>
      <c r="D17" s="117">
        <f>SUM(D8:D16)</f>
        <v>20000</v>
      </c>
      <c r="E17" s="118">
        <f>SUM(E8:E16)</f>
        <v>0</v>
      </c>
      <c r="F17" s="119">
        <f>SUM(F8:F16)</f>
        <v>0</v>
      </c>
      <c r="G17" s="118">
        <f>SUM(G8:G16)</f>
        <v>0</v>
      </c>
      <c r="H17" s="120" t="e">
        <f t="shared" ref="H17:L17" si="8">AVERAGE(H8:H16)</f>
        <v>#DIV/0!</v>
      </c>
      <c r="I17" s="116" t="e">
        <f>AVERAGE(I8:I16)</f>
        <v>#DIV/0!</v>
      </c>
      <c r="J17" s="116" t="e">
        <f>AVERAGE(J8:J16)</f>
        <v>#DIV/0!</v>
      </c>
      <c r="K17" s="138" t="e">
        <f>AVERAGE(K8:K16)</f>
        <v>#DIV/0!</v>
      </c>
      <c r="L17" s="139" t="e">
        <f>AVERAGE(L8:L16)</f>
        <v>#DIV/0!</v>
      </c>
    </row>
    <row r="18" customHeight="1" spans="1:12">
      <c r="A18" s="121"/>
      <c r="J18" s="140"/>
      <c r="K18" s="141" t="s">
        <v>20</v>
      </c>
      <c r="L18" s="141" t="s">
        <v>21</v>
      </c>
    </row>
    <row r="19" customHeight="1" spans="1:1">
      <c r="A19" s="121"/>
    </row>
  </sheetData>
  <mergeCells count="5">
    <mergeCell ref="B1:D1"/>
    <mergeCell ref="F1:G1"/>
    <mergeCell ref="B2:D2"/>
    <mergeCell ref="F2:G2"/>
    <mergeCell ref="B3:D3"/>
  </mergeCells>
  <pageMargins left="0.697916666666667" right="0.697916666666667" top="0.75" bottom="0.75" header="0.3" footer="0.3"/>
  <pageSetup paperSize="9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0"/>
  <sheetViews>
    <sheetView workbookViewId="0">
      <pane ySplit="1" topLeftCell="A66" activePane="bottomLeft" state="frozen"/>
      <selection/>
      <selection pane="bottomLeft" activeCell="B76" sqref="B76"/>
    </sheetView>
  </sheetViews>
  <sheetFormatPr defaultColWidth="10" defaultRowHeight="13.5" customHeight="1"/>
  <cols>
    <col min="1" max="1" width="19.5" customWidth="1"/>
    <col min="2" max="2" width="15" customWidth="1"/>
    <col min="3" max="3" width="16.375" hidden="1" customWidth="1"/>
    <col min="4" max="4" width="11.375" hidden="1" customWidth="1"/>
    <col min="5" max="5" width="13.625" customWidth="1"/>
    <col min="6" max="8" width="14" customWidth="1"/>
    <col min="9" max="10" width="15.875" customWidth="1"/>
    <col min="11" max="11" width="13.125" customWidth="1"/>
    <col min="12" max="12" width="13.25" customWidth="1"/>
    <col min="13" max="13" width="14.875" hidden="1" customWidth="1"/>
    <col min="14" max="14" width="15.875" customWidth="1"/>
    <col min="15" max="15" width="18.375" customWidth="1"/>
    <col min="16" max="16" width="14.375" customWidth="1"/>
    <col min="17" max="17" width="15.875" customWidth="1"/>
  </cols>
  <sheetData>
    <row r="1" customHeight="1" spans="1:16">
      <c r="A1" s="8" t="s">
        <v>22</v>
      </c>
      <c r="B1" s="9" t="s">
        <v>23</v>
      </c>
      <c r="C1" s="9"/>
      <c r="D1" s="9"/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9" t="s">
        <v>29</v>
      </c>
      <c r="K1" s="9" t="s">
        <v>30</v>
      </c>
      <c r="L1" s="9" t="s">
        <v>31</v>
      </c>
      <c r="M1" s="9"/>
      <c r="N1" s="9" t="s">
        <v>32</v>
      </c>
      <c r="O1" s="16" t="s">
        <v>33</v>
      </c>
      <c r="P1" s="17" t="s">
        <v>3</v>
      </c>
    </row>
    <row r="2" customHeight="1" spans="1:16">
      <c r="A2" s="6" t="s">
        <v>34</v>
      </c>
      <c r="B2" s="6">
        <v>1</v>
      </c>
      <c r="C2" s="10">
        <f>(F68*G69)/(H2*100-I2*100)*0.01</f>
        <v>2.08333333333333</v>
      </c>
      <c r="D2" s="11">
        <f>ROUNDDOWN(C2,1)*10000</f>
        <v>20000</v>
      </c>
      <c r="E2" s="11">
        <f>ABS(D2)</f>
        <v>20000</v>
      </c>
      <c r="F2">
        <v>240</v>
      </c>
      <c r="G2" s="12" t="s">
        <v>35</v>
      </c>
      <c r="H2">
        <v>91.75</v>
      </c>
      <c r="I2">
        <v>91.51</v>
      </c>
      <c r="J2">
        <v>240</v>
      </c>
      <c r="K2" s="12" t="s">
        <v>36</v>
      </c>
      <c r="L2">
        <v>92.118</v>
      </c>
      <c r="M2">
        <f>L2-H2</f>
        <v>0.367999999999995</v>
      </c>
      <c r="N2">
        <f>IF(B2=1,M2,-M2)</f>
        <v>0.367999999999995</v>
      </c>
      <c r="O2" s="18">
        <f>N2*E2</f>
        <v>7359.9999999999</v>
      </c>
      <c r="P2">
        <f>O2+F68</f>
        <v>507360</v>
      </c>
    </row>
    <row r="3" customHeight="1" spans="2:16">
      <c r="B3" s="6">
        <v>2</v>
      </c>
      <c r="C3">
        <f>(G69*P2)/(H3*100-I3*100)*0.01</f>
        <v>-0.8456</v>
      </c>
      <c r="D3" s="11">
        <f t="shared" ref="D3:D34" si="0">ROUNDDOWN(C3,1)*10000</f>
        <v>-8000</v>
      </c>
      <c r="E3" s="11">
        <f t="shared" ref="E3:E34" si="1">ABS(D3)</f>
        <v>8000</v>
      </c>
      <c r="G3" s="12" t="s">
        <v>37</v>
      </c>
      <c r="H3">
        <v>91.8</v>
      </c>
      <c r="I3">
        <v>92.4</v>
      </c>
      <c r="K3" s="12" t="s">
        <v>37</v>
      </c>
      <c r="L3">
        <v>91.1</v>
      </c>
      <c r="M3">
        <f t="shared" ref="M3:M34" si="2">L3-H3</f>
        <v>-0.700000000000003</v>
      </c>
      <c r="N3">
        <f t="shared" ref="N3:N9" si="3">IF(B3=1,M3,-M3)</f>
        <v>0.700000000000003</v>
      </c>
      <c r="O3" s="18">
        <f>N3*E3</f>
        <v>5600.00000000002</v>
      </c>
      <c r="P3">
        <f>O3+P2</f>
        <v>512960</v>
      </c>
    </row>
    <row r="4" customHeight="1" spans="2:16">
      <c r="B4" s="6">
        <v>2</v>
      </c>
      <c r="C4">
        <f>(G69*P3)/(H4*100-I4*100)*0.01</f>
        <v>-1.34989473684211</v>
      </c>
      <c r="D4" s="11">
        <f>ROUNDDOWN(C4,1)*10000</f>
        <v>-13000</v>
      </c>
      <c r="E4" s="11">
        <f>ABS(D4)</f>
        <v>13000</v>
      </c>
      <c r="G4" s="12" t="s">
        <v>38</v>
      </c>
      <c r="H4">
        <v>90.15</v>
      </c>
      <c r="I4">
        <v>90.53</v>
      </c>
      <c r="K4" s="12" t="s">
        <v>38</v>
      </c>
      <c r="L4">
        <v>89.774</v>
      </c>
      <c r="M4">
        <f>L4-H4</f>
        <v>-0.376000000000005</v>
      </c>
      <c r="N4">
        <f>IF(B4=1,M4,-M4)</f>
        <v>0.376000000000005</v>
      </c>
      <c r="O4" s="18">
        <f t="shared" ref="O4:O35" si="4">N4*E4</f>
        <v>4888.00000000006</v>
      </c>
      <c r="P4">
        <f t="shared" ref="P4:P35" si="5">O4+P3</f>
        <v>517848</v>
      </c>
    </row>
    <row r="5" customHeight="1" spans="2:16">
      <c r="B5" s="6">
        <v>1</v>
      </c>
      <c r="C5">
        <f>(G69*P4)/(H5*100-I5*100)*0.01</f>
        <v>1.17692727272727</v>
      </c>
      <c r="D5" s="11">
        <f>ROUNDDOWN(C5,1)*10000</f>
        <v>11000</v>
      </c>
      <c r="E5" s="11">
        <f>ABS(D5)</f>
        <v>11000</v>
      </c>
      <c r="G5" s="12" t="s">
        <v>39</v>
      </c>
      <c r="H5">
        <v>90.02</v>
      </c>
      <c r="I5">
        <v>89.58</v>
      </c>
      <c r="K5" s="12" t="s">
        <v>39</v>
      </c>
      <c r="L5">
        <v>90.239</v>
      </c>
      <c r="M5">
        <f>L5-H5</f>
        <v>0.219000000000008</v>
      </c>
      <c r="N5">
        <f>IF(B5=1,M5,-M5)</f>
        <v>0.219000000000008</v>
      </c>
      <c r="O5" s="18">
        <f>N5*E5</f>
        <v>2409.00000000009</v>
      </c>
      <c r="P5">
        <f>O5+P4</f>
        <v>520257</v>
      </c>
    </row>
    <row r="6" customHeight="1" spans="2:16">
      <c r="B6" s="6">
        <v>1</v>
      </c>
      <c r="C6">
        <f>(G69*P5)/(H6*100-I6*100)*0.01</f>
        <v>10.40514</v>
      </c>
      <c r="D6" s="11">
        <f>ROUNDDOWN(C6,1)*10000</f>
        <v>104000</v>
      </c>
      <c r="E6" s="11">
        <f>ABS(D6)</f>
        <v>104000</v>
      </c>
      <c r="G6" s="12" t="s">
        <v>39</v>
      </c>
      <c r="H6">
        <v>90</v>
      </c>
      <c r="I6">
        <v>89.95</v>
      </c>
      <c r="K6" s="12" t="s">
        <v>39</v>
      </c>
      <c r="L6">
        <v>90.23</v>
      </c>
      <c r="M6">
        <f>L6-H6</f>
        <v>0.230000000000004</v>
      </c>
      <c r="N6">
        <f>IF(B6=1,M6,-M6)</f>
        <v>0.230000000000004</v>
      </c>
      <c r="O6" s="18">
        <f>N6*E6</f>
        <v>23920.0000000004</v>
      </c>
      <c r="P6">
        <f>O6+P5</f>
        <v>544177.000000001</v>
      </c>
    </row>
    <row r="7" customHeight="1" spans="2:16">
      <c r="B7" s="6">
        <v>1</v>
      </c>
      <c r="C7">
        <f>(G69*P6)/(H7*100-I7*100)*0.01</f>
        <v>10.88354</v>
      </c>
      <c r="D7" s="11">
        <f>ROUNDDOWN(C7,1)*10000</f>
        <v>108000</v>
      </c>
      <c r="E7" s="11">
        <f>ABS(D7)</f>
        <v>108000</v>
      </c>
      <c r="G7" s="12" t="s">
        <v>40</v>
      </c>
      <c r="H7">
        <v>90.41</v>
      </c>
      <c r="I7">
        <v>90.36</v>
      </c>
      <c r="K7" s="12" t="s">
        <v>41</v>
      </c>
      <c r="L7">
        <v>90.36</v>
      </c>
      <c r="M7">
        <f>L7-H7</f>
        <v>-0.0499999999999972</v>
      </c>
      <c r="N7">
        <f>IF(B7=1,M7,-M7)</f>
        <v>-0.0499999999999972</v>
      </c>
      <c r="O7" s="18">
        <f>N7*E7</f>
        <v>-5399.99999999969</v>
      </c>
      <c r="P7">
        <f>O7+P6</f>
        <v>538777.000000001</v>
      </c>
    </row>
    <row r="8" customHeight="1" spans="2:16">
      <c r="B8" s="6">
        <v>1</v>
      </c>
      <c r="C8">
        <f>(G69*P7)/(H8*100-I8*100)*0.01</f>
        <v>17.9592333333334</v>
      </c>
      <c r="D8" s="11">
        <f>ROUNDDOWN(C8,1)*10000</f>
        <v>179000</v>
      </c>
      <c r="E8" s="11">
        <f>ABS(D8)</f>
        <v>179000</v>
      </c>
      <c r="G8" s="12" t="s">
        <v>41</v>
      </c>
      <c r="H8">
        <v>90.47</v>
      </c>
      <c r="I8">
        <v>90.44</v>
      </c>
      <c r="K8" s="12" t="s">
        <v>41</v>
      </c>
      <c r="L8">
        <v>91.1</v>
      </c>
      <c r="M8">
        <f>L8-H8</f>
        <v>0.629999999999995</v>
      </c>
      <c r="N8">
        <f>IF(B8=1,M8,-M8)</f>
        <v>0.629999999999995</v>
      </c>
      <c r="O8" s="18">
        <f>N8*E8</f>
        <v>112769.999999999</v>
      </c>
      <c r="P8">
        <f>O8+P7</f>
        <v>651547</v>
      </c>
    </row>
    <row r="9" customHeight="1" spans="2:16">
      <c r="B9" s="6">
        <v>2</v>
      </c>
      <c r="C9">
        <f>(G69*P8)/(H9*100-I9*100)*0.01</f>
        <v>-5.0119</v>
      </c>
      <c r="D9" s="11">
        <f>ROUNDDOWN(C9,1)*10000</f>
        <v>-50000</v>
      </c>
      <c r="E9" s="11">
        <f>ABS(D9)</f>
        <v>50000</v>
      </c>
      <c r="G9" s="12" t="s">
        <v>42</v>
      </c>
      <c r="H9">
        <v>91.57</v>
      </c>
      <c r="I9">
        <v>91.7</v>
      </c>
      <c r="K9" s="12" t="s">
        <v>42</v>
      </c>
      <c r="L9">
        <v>91.35</v>
      </c>
      <c r="M9">
        <f>L9-H9</f>
        <v>-0.219999999999999</v>
      </c>
      <c r="N9">
        <f>IF(B9=1,M9,-M9)</f>
        <v>0.219999999999999</v>
      </c>
      <c r="O9" s="18">
        <f>N9*E9</f>
        <v>10999.9999999999</v>
      </c>
      <c r="P9">
        <f>O9+P8</f>
        <v>662547</v>
      </c>
    </row>
    <row r="10" customHeight="1" spans="2:16">
      <c r="B10" s="6">
        <v>1</v>
      </c>
      <c r="C10">
        <f>(G69*P9)/(H10*100-I10*100)*0.01</f>
        <v>4.73247857142857</v>
      </c>
      <c r="D10" s="11">
        <f>ROUNDDOWN(C10,1)*10000</f>
        <v>47000</v>
      </c>
      <c r="E10" s="11">
        <f>ABS(D10)</f>
        <v>47000</v>
      </c>
      <c r="G10" s="12" t="s">
        <v>43</v>
      </c>
      <c r="H10">
        <v>90.63</v>
      </c>
      <c r="I10">
        <v>90.49</v>
      </c>
      <c r="K10" s="12" t="s">
        <v>44</v>
      </c>
      <c r="L10">
        <v>90.49</v>
      </c>
      <c r="M10">
        <f>L10-H10</f>
        <v>-0.140000000000001</v>
      </c>
      <c r="N10">
        <f t="shared" ref="N10:N41" si="6">IF(B10=1,M10,-M10)</f>
        <v>-0.140000000000001</v>
      </c>
      <c r="O10" s="18">
        <f>N10*E10</f>
        <v>-6580.00000000003</v>
      </c>
      <c r="P10">
        <f>O10+P9</f>
        <v>655967</v>
      </c>
    </row>
    <row r="11" customHeight="1" spans="2:16">
      <c r="B11" s="6">
        <v>1</v>
      </c>
      <c r="C11">
        <f>(G69*P10)/(H11*100-I11*100)*0.01</f>
        <v>4.37311333333333</v>
      </c>
      <c r="D11" s="11">
        <f>ROUNDDOWN(C11,1)*10000</f>
        <v>43000</v>
      </c>
      <c r="E11" s="11">
        <f>ABS(D11)</f>
        <v>43000</v>
      </c>
      <c r="G11" s="12" t="s">
        <v>44</v>
      </c>
      <c r="H11">
        <v>90.57</v>
      </c>
      <c r="I11">
        <v>90.42</v>
      </c>
      <c r="K11" s="12" t="s">
        <v>45</v>
      </c>
      <c r="L11">
        <v>90.71</v>
      </c>
      <c r="M11">
        <f>L11-H11</f>
        <v>0.140000000000001</v>
      </c>
      <c r="N11">
        <f>IF(B11=1,M11,-M11)</f>
        <v>0.140000000000001</v>
      </c>
      <c r="O11" s="18">
        <f>N11*E11</f>
        <v>6020.00000000002</v>
      </c>
      <c r="P11">
        <f>O11+P10</f>
        <v>661987</v>
      </c>
    </row>
    <row r="12" customHeight="1" spans="2:16">
      <c r="B12" s="6">
        <v>1</v>
      </c>
      <c r="C12">
        <f>(G69*P11)/(H12*100-I12*100)*0.01</f>
        <v>2.75827916666667</v>
      </c>
      <c r="D12" s="11">
        <f>ROUNDDOWN(C12,1)*10000</f>
        <v>27000</v>
      </c>
      <c r="E12" s="11">
        <f>ABS(D12)</f>
        <v>27000</v>
      </c>
      <c r="G12" s="12" t="s">
        <v>46</v>
      </c>
      <c r="H12">
        <v>90.59</v>
      </c>
      <c r="I12">
        <v>90.35</v>
      </c>
      <c r="K12" s="12" t="s">
        <v>46</v>
      </c>
      <c r="L12">
        <v>90.35</v>
      </c>
      <c r="M12">
        <f>L12-H12</f>
        <v>-0.240000000000009</v>
      </c>
      <c r="N12">
        <f>IF(B12=1,M12,-M12)</f>
        <v>-0.240000000000009</v>
      </c>
      <c r="O12" s="18">
        <f>N12*E12</f>
        <v>-6480.00000000025</v>
      </c>
      <c r="P12">
        <f>O12+P11</f>
        <v>655507</v>
      </c>
    </row>
    <row r="13" customHeight="1" spans="2:16">
      <c r="B13" s="6">
        <v>1</v>
      </c>
      <c r="C13">
        <f>(G69*P12)/(H13*100-I13*100)*0.01</f>
        <v>2.85003043478261</v>
      </c>
      <c r="D13" s="11">
        <f>ROUNDDOWN(C13,1)*10000</f>
        <v>28000</v>
      </c>
      <c r="E13" s="11">
        <f>ABS(D13)</f>
        <v>28000</v>
      </c>
      <c r="G13" s="12" t="s">
        <v>47</v>
      </c>
      <c r="H13">
        <v>92.62</v>
      </c>
      <c r="I13">
        <v>92.39</v>
      </c>
      <c r="K13" s="12" t="s">
        <v>48</v>
      </c>
      <c r="L13">
        <v>92.62</v>
      </c>
      <c r="M13">
        <f>L13-H13</f>
        <v>0</v>
      </c>
      <c r="N13">
        <f>IF(B13=1,M13,-M13)</f>
        <v>0</v>
      </c>
      <c r="O13" s="18">
        <f>N13*E13</f>
        <v>0</v>
      </c>
      <c r="P13">
        <f>O13+P12</f>
        <v>655507</v>
      </c>
    </row>
    <row r="14" customHeight="1" spans="2:16">
      <c r="B14" s="6">
        <v>2</v>
      </c>
      <c r="C14">
        <f>(G69*P13)/(H14*100-I14*100)*0.01</f>
        <v>-2.622028</v>
      </c>
      <c r="D14" s="11">
        <f>ROUNDDOWN(C14,1)*10000</f>
        <v>-26000</v>
      </c>
      <c r="E14" s="11">
        <f>ABS(D14)</f>
        <v>26000</v>
      </c>
      <c r="G14" s="12" t="s">
        <v>49</v>
      </c>
      <c r="H14">
        <v>93.99</v>
      </c>
      <c r="I14">
        <v>94.24</v>
      </c>
      <c r="K14" s="12" t="s">
        <v>49</v>
      </c>
      <c r="L14">
        <v>93.57</v>
      </c>
      <c r="M14">
        <f>L14-H14</f>
        <v>-0.420000000000002</v>
      </c>
      <c r="N14">
        <f>IF(B14=1,M14,-M14)</f>
        <v>0.420000000000002</v>
      </c>
      <c r="O14" s="18">
        <f>N14*E14</f>
        <v>10920</v>
      </c>
      <c r="P14">
        <f>O14+P13</f>
        <v>666427</v>
      </c>
    </row>
    <row r="15" customHeight="1" spans="2:16">
      <c r="B15" s="6">
        <v>1</v>
      </c>
      <c r="C15">
        <f>(G69*P14)/(H15*100-I15*100)*0.01</f>
        <v>4.44284666666667</v>
      </c>
      <c r="D15" s="11">
        <f>ROUNDDOWN(C15,1)*10000</f>
        <v>44000</v>
      </c>
      <c r="E15" s="11">
        <f>ABS(D15)</f>
        <v>44000</v>
      </c>
      <c r="G15" s="12" t="s">
        <v>50</v>
      </c>
      <c r="H15">
        <v>93.48</v>
      </c>
      <c r="I15">
        <v>93.33</v>
      </c>
      <c r="K15" s="12" t="s">
        <v>51</v>
      </c>
      <c r="L15">
        <v>93.57</v>
      </c>
      <c r="M15">
        <f>L15-H15</f>
        <v>0.0899999999999892</v>
      </c>
      <c r="N15">
        <f>IF(B15=1,M15,-M15)</f>
        <v>0.0899999999999892</v>
      </c>
      <c r="O15" s="18">
        <f>N15*E15</f>
        <v>3959.99999999952</v>
      </c>
      <c r="P15">
        <f>O15+P14</f>
        <v>670386.999999999</v>
      </c>
    </row>
    <row r="16" customHeight="1" spans="2:16">
      <c r="B16" s="6">
        <v>2</v>
      </c>
      <c r="C16">
        <f>(G69*P15)/(H16*100-I16*100)*0.01</f>
        <v>-1.11731166666667</v>
      </c>
      <c r="D16" s="11">
        <f>ROUNDDOWN(C16,1)*10000</f>
        <v>-11000</v>
      </c>
      <c r="E16" s="11">
        <f>ABS(D16)</f>
        <v>11000</v>
      </c>
      <c r="G16" s="12" t="s">
        <v>52</v>
      </c>
      <c r="H16">
        <v>92.5</v>
      </c>
      <c r="I16">
        <v>93.1</v>
      </c>
      <c r="K16" s="12" t="s">
        <v>52</v>
      </c>
      <c r="L16">
        <v>92.03</v>
      </c>
      <c r="M16">
        <f>L16-H16</f>
        <v>-0.469999999999999</v>
      </c>
      <c r="N16">
        <f>IF(B16=1,M16,-M16)</f>
        <v>0.469999999999999</v>
      </c>
      <c r="O16" s="18">
        <f>N16*E16</f>
        <v>5169.99999999999</v>
      </c>
      <c r="P16">
        <f>O16+P15</f>
        <v>675556.999999999</v>
      </c>
    </row>
    <row r="17" customHeight="1" spans="2:16">
      <c r="B17" s="6">
        <v>1</v>
      </c>
      <c r="C17">
        <f>(G69*P16)/(H17*100-I17*100)*0.01</f>
        <v>2.59829615384615</v>
      </c>
      <c r="D17" s="11">
        <f>ROUNDDOWN(C17,1)*10000</f>
        <v>25000</v>
      </c>
      <c r="E17" s="11">
        <f>ABS(D17)</f>
        <v>25000</v>
      </c>
      <c r="G17" s="12" t="s">
        <v>53</v>
      </c>
      <c r="H17">
        <v>94.15</v>
      </c>
      <c r="I17">
        <v>93.89</v>
      </c>
      <c r="K17" s="12" t="s">
        <v>53</v>
      </c>
      <c r="L17">
        <v>94.337</v>
      </c>
      <c r="M17">
        <f>L17-H17</f>
        <v>0.186999999999998</v>
      </c>
      <c r="N17">
        <f>IF(B17=1,M17,-M17)</f>
        <v>0.186999999999998</v>
      </c>
      <c r="O17" s="18">
        <f>N17*E17</f>
        <v>4674.99999999994</v>
      </c>
      <c r="P17">
        <f>O17+P16</f>
        <v>680231.999999999</v>
      </c>
    </row>
    <row r="18" customHeight="1" spans="2:16">
      <c r="B18" s="6">
        <v>2</v>
      </c>
      <c r="C18">
        <f>(G69*P17)/(H18*100-I18*100)*0.01</f>
        <v>-0.447521052631579</v>
      </c>
      <c r="D18" s="11">
        <f>ROUNDDOWN(C18,1)*10000</f>
        <v>-4000</v>
      </c>
      <c r="E18" s="11">
        <f>ABS(D18)</f>
        <v>4000</v>
      </c>
      <c r="G18" s="12" t="s">
        <v>54</v>
      </c>
      <c r="H18">
        <v>91.67</v>
      </c>
      <c r="I18">
        <v>93.19</v>
      </c>
      <c r="K18" s="12" t="s">
        <v>54</v>
      </c>
      <c r="L18">
        <v>91.67</v>
      </c>
      <c r="M18">
        <f>L18-H18</f>
        <v>0</v>
      </c>
      <c r="N18">
        <f>IF(B18=1,M18,-M18)</f>
        <v>0</v>
      </c>
      <c r="O18" s="18">
        <f>N18*E18</f>
        <v>0</v>
      </c>
      <c r="P18">
        <f>O18+P17</f>
        <v>680231.999999999</v>
      </c>
    </row>
    <row r="19" customHeight="1" spans="2:16">
      <c r="B19" s="6">
        <v>1</v>
      </c>
      <c r="C19">
        <f>(G69*P18)/(H19*100-I19*100)*0.01</f>
        <v>0.612821621621621</v>
      </c>
      <c r="D19" s="11">
        <f>ROUNDDOWN(C19,1)*10000</f>
        <v>6000</v>
      </c>
      <c r="E19" s="11">
        <f>ABS(D19)</f>
        <v>6000</v>
      </c>
      <c r="G19" s="12" t="s">
        <v>55</v>
      </c>
      <c r="H19">
        <v>92.87</v>
      </c>
      <c r="I19">
        <v>91.76</v>
      </c>
      <c r="K19" s="12" t="s">
        <v>55</v>
      </c>
      <c r="L19">
        <v>93.16</v>
      </c>
      <c r="M19">
        <f>L19-H19</f>
        <v>0.289999999999992</v>
      </c>
      <c r="N19">
        <f>IF(B19=1,M19,-M19)</f>
        <v>0.289999999999992</v>
      </c>
      <c r="O19" s="18">
        <f>N19*E19</f>
        <v>1739.99999999995</v>
      </c>
      <c r="P19">
        <f>O19+P18</f>
        <v>681971.999999999</v>
      </c>
    </row>
    <row r="20" customHeight="1" spans="2:16">
      <c r="B20" s="6">
        <v>2</v>
      </c>
      <c r="C20">
        <f>(G69*P19)/(H20*100-I20*100)*0.01</f>
        <v>-1.51549333333333</v>
      </c>
      <c r="D20" s="11">
        <f>ROUNDDOWN(C20,1)*10000</f>
        <v>-15000</v>
      </c>
      <c r="E20" s="11">
        <f>ABS(D20)</f>
        <v>15000</v>
      </c>
      <c r="G20" s="12" t="s">
        <v>56</v>
      </c>
      <c r="H20">
        <v>92.23</v>
      </c>
      <c r="I20">
        <v>92.68</v>
      </c>
      <c r="K20" s="12" t="s">
        <v>56</v>
      </c>
      <c r="L20">
        <v>91.89</v>
      </c>
      <c r="M20">
        <f>L20-H20</f>
        <v>-0.340000000000003</v>
      </c>
      <c r="N20">
        <f>IF(B20=1,M20,-M20)</f>
        <v>0.340000000000003</v>
      </c>
      <c r="O20" s="18">
        <f>N20*E20</f>
        <v>5100.00000000005</v>
      </c>
      <c r="P20">
        <f>O20+P19</f>
        <v>687071.999999999</v>
      </c>
    </row>
    <row r="21" customHeight="1" spans="2:16">
      <c r="B21" s="6">
        <v>1</v>
      </c>
      <c r="C21">
        <f>(G69*P20)/(H21*100-I21*100)*0.01</f>
        <v>1.3472</v>
      </c>
      <c r="D21" s="11">
        <f>ROUNDDOWN(C21,1)*10000</f>
        <v>13000</v>
      </c>
      <c r="E21" s="11">
        <f>ABS(D21)</f>
        <v>13000</v>
      </c>
      <c r="G21" s="12" t="s">
        <v>57</v>
      </c>
      <c r="H21">
        <v>91.76</v>
      </c>
      <c r="I21">
        <v>91.25</v>
      </c>
      <c r="K21" s="12" t="s">
        <v>58</v>
      </c>
      <c r="L21">
        <v>91.89</v>
      </c>
      <c r="M21">
        <f>L21-H21</f>
        <v>0.129999999999995</v>
      </c>
      <c r="N21">
        <f>IF(B21=1,M21,-M21)</f>
        <v>0.129999999999995</v>
      </c>
      <c r="O21" s="18">
        <f>N21*E21</f>
        <v>1689.99999999994</v>
      </c>
      <c r="P21">
        <f>O21+P20</f>
        <v>688761.999999999</v>
      </c>
    </row>
    <row r="22" customHeight="1" spans="2:16">
      <c r="B22" s="6">
        <v>2</v>
      </c>
      <c r="C22">
        <f>(G69*P21)/(H22*100-I22*100)*0.01</f>
        <v>-2.99461739130434</v>
      </c>
      <c r="D22" s="11">
        <f>ROUNDDOWN(C22,1)*10000</f>
        <v>-29000</v>
      </c>
      <c r="E22" s="11">
        <f>ABS(D22)</f>
        <v>29000</v>
      </c>
      <c r="G22" s="12" t="s">
        <v>59</v>
      </c>
      <c r="H22">
        <v>91.41</v>
      </c>
      <c r="I22">
        <v>91.64</v>
      </c>
      <c r="K22" s="12" t="s">
        <v>59</v>
      </c>
      <c r="L22">
        <v>91.64</v>
      </c>
      <c r="M22">
        <f>L22-H22</f>
        <v>0.230000000000004</v>
      </c>
      <c r="N22">
        <f>IF(B22=1,M22,-M22)</f>
        <v>-0.230000000000004</v>
      </c>
      <c r="O22" s="18">
        <f>N22*E22</f>
        <v>-6670.00000000012</v>
      </c>
      <c r="P22">
        <f>O22+P21</f>
        <v>682091.999999999</v>
      </c>
    </row>
    <row r="23" customHeight="1" spans="2:16">
      <c r="B23" s="6">
        <v>2</v>
      </c>
      <c r="C23">
        <f>(G69*P22)/(H23*100-I23*100)*0.01</f>
        <v>-2.52626666666666</v>
      </c>
      <c r="D23" s="11">
        <f>ROUNDDOWN(C23,1)*10000</f>
        <v>-25000</v>
      </c>
      <c r="E23" s="11">
        <f>ABS(D23)</f>
        <v>25000</v>
      </c>
      <c r="G23" s="12" t="s">
        <v>60</v>
      </c>
      <c r="H23">
        <v>91.13</v>
      </c>
      <c r="I23">
        <v>91.4</v>
      </c>
      <c r="K23" s="12" t="s">
        <v>60</v>
      </c>
      <c r="L23">
        <v>91.07</v>
      </c>
      <c r="M23">
        <f>L23-H23</f>
        <v>-0.0600000000000023</v>
      </c>
      <c r="N23">
        <f>IF(B23=1,M23,-M23)</f>
        <v>0.0600000000000023</v>
      </c>
      <c r="O23" s="18">
        <f>N23*E23</f>
        <v>1500.00000000006</v>
      </c>
      <c r="P23">
        <f>O23+P22</f>
        <v>683591.999999999</v>
      </c>
    </row>
    <row r="24" customHeight="1" spans="2:16">
      <c r="B24" s="6">
        <v>2</v>
      </c>
      <c r="C24">
        <f>(G69*P23)/(H24*100-I24*100)*0.01</f>
        <v>-2.35721379310344</v>
      </c>
      <c r="D24" s="11">
        <f>ROUNDDOWN(C24,1)*10000</f>
        <v>-23000</v>
      </c>
      <c r="E24" s="11">
        <f>ABS(D24)</f>
        <v>23000</v>
      </c>
      <c r="G24" s="12" t="s">
        <v>61</v>
      </c>
      <c r="H24">
        <v>89.46</v>
      </c>
      <c r="I24">
        <v>89.75</v>
      </c>
      <c r="K24" s="12" t="s">
        <v>62</v>
      </c>
      <c r="L24">
        <v>89.26</v>
      </c>
      <c r="M24">
        <f>L24-H24</f>
        <v>-0.199999999999989</v>
      </c>
      <c r="N24">
        <f>IF(B24=1,M24,-M24)</f>
        <v>0.199999999999989</v>
      </c>
      <c r="O24" s="18">
        <f>N24*E24</f>
        <v>4599.99999999974</v>
      </c>
      <c r="P24">
        <f>O24+P23</f>
        <v>688191.999999999</v>
      </c>
    </row>
    <row r="25" customHeight="1" spans="2:16">
      <c r="B25" s="6">
        <v>2</v>
      </c>
      <c r="C25">
        <f>(G69*P24)/(H25*100-I25*100)*0.01</f>
        <v>-2.6468923076923</v>
      </c>
      <c r="D25" s="11">
        <f>ROUNDDOWN(C25,1)*10000</f>
        <v>-26000</v>
      </c>
      <c r="E25" s="11">
        <f>ABS(D25)</f>
        <v>26000</v>
      </c>
      <c r="G25" s="12" t="s">
        <v>63</v>
      </c>
      <c r="H25">
        <v>88.22</v>
      </c>
      <c r="I25">
        <v>88.48</v>
      </c>
      <c r="K25" s="12" t="s">
        <v>63</v>
      </c>
      <c r="L25">
        <v>88.08</v>
      </c>
      <c r="M25">
        <f>L25-H25</f>
        <v>-0.140000000000001</v>
      </c>
      <c r="N25">
        <f>IF(B25=1,M25,-M25)</f>
        <v>0.140000000000001</v>
      </c>
      <c r="O25" s="18">
        <f>N25*E25</f>
        <v>3640.00000000001</v>
      </c>
      <c r="P25">
        <f>O25+P24</f>
        <v>691831.999999999</v>
      </c>
    </row>
    <row r="26" customHeight="1" spans="2:16">
      <c r="B26" s="6">
        <v>2</v>
      </c>
      <c r="C26">
        <f>(G69*P25)/(H26*100-I26*100)*0.01</f>
        <v>-1.4719829787234</v>
      </c>
      <c r="D26" s="11">
        <f>ROUNDDOWN(C26,1)*10000</f>
        <v>-14000</v>
      </c>
      <c r="E26" s="11">
        <f>ABS(D26)</f>
        <v>14000</v>
      </c>
      <c r="G26" s="12" t="s">
        <v>64</v>
      </c>
      <c r="H26">
        <v>88.18</v>
      </c>
      <c r="I26">
        <v>88.65</v>
      </c>
      <c r="K26" s="12" t="s">
        <v>65</v>
      </c>
      <c r="L26">
        <v>88.02</v>
      </c>
      <c r="M26">
        <f>L26-H26</f>
        <v>-0.160000000000011</v>
      </c>
      <c r="N26">
        <f>IF(B26=1,M26,-M26)</f>
        <v>0.160000000000011</v>
      </c>
      <c r="O26" s="18">
        <f>N26*E26</f>
        <v>2240.00000000015</v>
      </c>
      <c r="P26">
        <f>O26+P25</f>
        <v>694071.999999999</v>
      </c>
    </row>
    <row r="27" customHeight="1" spans="2:16">
      <c r="B27" s="6">
        <v>1</v>
      </c>
      <c r="C27">
        <f>(G69*P26)/(H27*100-I27*100)*0.01</f>
        <v>2.31357333333333</v>
      </c>
      <c r="D27" s="11">
        <f>ROUNDDOWN(C27,1)*10000</f>
        <v>23000</v>
      </c>
      <c r="E27" s="11">
        <f>ABS(D27)</f>
        <v>23000</v>
      </c>
      <c r="G27" s="12" t="s">
        <v>66</v>
      </c>
      <c r="H27">
        <v>85.92</v>
      </c>
      <c r="I27">
        <v>85.62</v>
      </c>
      <c r="K27" s="12" t="s">
        <v>66</v>
      </c>
      <c r="L27">
        <v>85.92</v>
      </c>
      <c r="M27">
        <f>L27-H27</f>
        <v>0</v>
      </c>
      <c r="N27">
        <f>IF(B27=1,M27,-M27)</f>
        <v>0</v>
      </c>
      <c r="O27" s="18">
        <f>N27*E27</f>
        <v>0</v>
      </c>
      <c r="P27">
        <f>O27+P26</f>
        <v>694071.999999999</v>
      </c>
    </row>
    <row r="28" customHeight="1" spans="2:16">
      <c r="B28" s="6">
        <v>1</v>
      </c>
      <c r="C28">
        <f>(G69*P27)/(H28*100-I28*100)*0.01</f>
        <v>2.66950769230769</v>
      </c>
      <c r="D28" s="11">
        <f>ROUNDDOWN(C28,1)*10000</f>
        <v>26000</v>
      </c>
      <c r="E28" s="11">
        <f>ABS(D28)</f>
        <v>26000</v>
      </c>
      <c r="G28" s="12" t="s">
        <v>67</v>
      </c>
      <c r="H28">
        <v>84.09</v>
      </c>
      <c r="I28">
        <v>83.83</v>
      </c>
      <c r="K28" s="12" t="s">
        <v>67</v>
      </c>
      <c r="L28">
        <v>83.83</v>
      </c>
      <c r="M28">
        <f>L28-H28</f>
        <v>-0.260000000000005</v>
      </c>
      <c r="N28">
        <f>IF(B28=1,M28,-M28)</f>
        <v>-0.260000000000005</v>
      </c>
      <c r="O28" s="18">
        <f>N28*E28</f>
        <v>-6760.00000000013</v>
      </c>
      <c r="P28">
        <f>O28+P27</f>
        <v>687311.999999999</v>
      </c>
    </row>
    <row r="29" customHeight="1" spans="2:16">
      <c r="B29" s="6">
        <v>1</v>
      </c>
      <c r="C29">
        <f>(G69*P28)/(H29*100-I29*100)*0.01</f>
        <v>2.37004137931034</v>
      </c>
      <c r="D29" s="11">
        <f>ROUNDDOWN(C29,1)*10000</f>
        <v>23000</v>
      </c>
      <c r="E29" s="11">
        <f>ABS(D29)</f>
        <v>23000</v>
      </c>
      <c r="G29" s="12" t="s">
        <v>68</v>
      </c>
      <c r="H29">
        <v>85.88</v>
      </c>
      <c r="I29">
        <v>85.59</v>
      </c>
      <c r="K29" s="12" t="s">
        <v>69</v>
      </c>
      <c r="L29">
        <v>85.59</v>
      </c>
      <c r="M29">
        <f>L29-H29</f>
        <v>-0.289999999999992</v>
      </c>
      <c r="N29">
        <f>IF(B29=1,M29,-M29)</f>
        <v>-0.289999999999992</v>
      </c>
      <c r="O29" s="18">
        <f>N29*E29</f>
        <v>-6669.99999999982</v>
      </c>
      <c r="P29">
        <f>O29+P28</f>
        <v>680641.999999999</v>
      </c>
    </row>
    <row r="30" customHeight="1" spans="2:16">
      <c r="B30" s="6">
        <v>2</v>
      </c>
      <c r="C30">
        <f>(G69*P29)/(H30*100-I30*100)*0.01</f>
        <v>-2.43086428571428</v>
      </c>
      <c r="D30" s="11">
        <f>ROUNDDOWN(C30,1)*10000</f>
        <v>-24000</v>
      </c>
      <c r="E30" s="11">
        <f>ABS(D30)</f>
        <v>24000</v>
      </c>
      <c r="G30" s="12" t="s">
        <v>70</v>
      </c>
      <c r="H30">
        <v>83.79</v>
      </c>
      <c r="I30">
        <v>84.07</v>
      </c>
      <c r="K30" s="12" t="s">
        <v>70</v>
      </c>
      <c r="L30">
        <v>83.503</v>
      </c>
      <c r="M30">
        <f>L30-H30</f>
        <v>-0.287000000000006</v>
      </c>
      <c r="N30">
        <f>IF(B30=1,M30,-M30)</f>
        <v>0.287000000000006</v>
      </c>
      <c r="O30" s="18">
        <f>N30*E30</f>
        <v>6888.00000000015</v>
      </c>
      <c r="P30">
        <f>O30+P29</f>
        <v>687529.999999999</v>
      </c>
    </row>
    <row r="31" customHeight="1" spans="2:16">
      <c r="B31" s="6">
        <v>2</v>
      </c>
      <c r="C31">
        <f>(G69*P30)/(H31*100-I31*100)*0.01</f>
        <v>-3.12513636363636</v>
      </c>
      <c r="D31" s="11">
        <f>ROUNDDOWN(C31,1)*10000</f>
        <v>-31000</v>
      </c>
      <c r="E31" s="11">
        <f>ABS(D31)</f>
        <v>31000</v>
      </c>
      <c r="G31" s="12" t="s">
        <v>71</v>
      </c>
      <c r="H31">
        <v>81.92</v>
      </c>
      <c r="I31">
        <v>82.14</v>
      </c>
      <c r="K31" s="12" t="s">
        <v>71</v>
      </c>
      <c r="L31">
        <v>82.14</v>
      </c>
      <c r="M31">
        <f>L31-H31</f>
        <v>0.219999999999999</v>
      </c>
      <c r="N31">
        <f>IF(B31=1,M31,-M31)</f>
        <v>-0.219999999999999</v>
      </c>
      <c r="O31" s="18">
        <f>N31*E31</f>
        <v>-6819.99999999996</v>
      </c>
      <c r="P31">
        <f>O31+P30</f>
        <v>680709.999999999</v>
      </c>
    </row>
    <row r="32" customHeight="1" spans="2:16">
      <c r="B32" s="6">
        <v>2</v>
      </c>
      <c r="C32">
        <f>(G69*P31)/(H32*100-I32*100)*0.01</f>
        <v>-4.2544375</v>
      </c>
      <c r="D32" s="11">
        <f>ROUNDDOWN(C32,1)*10000</f>
        <v>-42000</v>
      </c>
      <c r="E32" s="11">
        <f>ABS(D32)</f>
        <v>42000</v>
      </c>
      <c r="G32" s="12" t="s">
        <v>72</v>
      </c>
      <c r="H32">
        <v>81.78</v>
      </c>
      <c r="I32">
        <v>81.94</v>
      </c>
      <c r="K32" s="12" t="s">
        <v>72</v>
      </c>
      <c r="L32">
        <v>81.94</v>
      </c>
      <c r="M32">
        <f>L32-H32</f>
        <v>0.159999999999997</v>
      </c>
      <c r="N32">
        <f>IF(B32=1,M32,-M32)</f>
        <v>-0.159999999999997</v>
      </c>
      <c r="O32" s="18">
        <f>N32*E32</f>
        <v>-6719.99999999986</v>
      </c>
      <c r="P32">
        <f>O32+P31</f>
        <v>673989.999999999</v>
      </c>
    </row>
    <row r="33" customHeight="1" spans="2:16">
      <c r="B33" s="6">
        <v>2</v>
      </c>
      <c r="C33">
        <f>(G69*P32)/(H33*100-I33*100)*0.01</f>
        <v>-1.16205172413793</v>
      </c>
      <c r="D33" s="11">
        <f>ROUNDDOWN(C33,1)*10000</f>
        <v>-11000</v>
      </c>
      <c r="E33" s="11">
        <f>ABS(D33)</f>
        <v>11000</v>
      </c>
      <c r="G33" s="12" t="s">
        <v>73</v>
      </c>
      <c r="H33">
        <v>81.36</v>
      </c>
      <c r="I33">
        <v>81.94</v>
      </c>
      <c r="K33" s="12" t="s">
        <v>73</v>
      </c>
      <c r="L33">
        <v>80.88</v>
      </c>
      <c r="M33">
        <f>L33-H33</f>
        <v>-0.480000000000004</v>
      </c>
      <c r="N33">
        <f>IF(B33=1,M33,-M33)</f>
        <v>0.480000000000004</v>
      </c>
      <c r="O33" s="18">
        <f>N33*E33</f>
        <v>5280.00000000004</v>
      </c>
      <c r="P33">
        <f>O33+P32</f>
        <v>679269.999999999</v>
      </c>
    </row>
    <row r="34" customHeight="1" spans="2:16">
      <c r="B34" s="6">
        <v>1</v>
      </c>
      <c r="C34">
        <f>(G69*P33)/(H34*100-I34*100)*0.01</f>
        <v>3.39634999999984</v>
      </c>
      <c r="D34" s="11">
        <f>ROUNDDOWN(C34,1)*10000</f>
        <v>33000</v>
      </c>
      <c r="E34" s="11">
        <f>ABS(D34)</f>
        <v>33000</v>
      </c>
      <c r="G34" s="12" t="s">
        <v>74</v>
      </c>
      <c r="H34">
        <v>80.68</v>
      </c>
      <c r="I34">
        <v>80.48</v>
      </c>
      <c r="K34" s="12" t="s">
        <v>75</v>
      </c>
      <c r="L34">
        <v>81.4</v>
      </c>
      <c r="M34">
        <f>L34-H34</f>
        <v>0.719999999999999</v>
      </c>
      <c r="N34">
        <f>IF(B34=1,M34,-M34)</f>
        <v>0.719999999999999</v>
      </c>
      <c r="O34" s="18">
        <f>N34*E34</f>
        <v>23760</v>
      </c>
      <c r="P34">
        <f>O34+P33</f>
        <v>703029.999999999</v>
      </c>
    </row>
    <row r="35" customHeight="1" spans="2:16">
      <c r="B35" s="6">
        <v>1</v>
      </c>
      <c r="C35">
        <f>(G69*P34)/(H35*100-I35*100)*0.01</f>
        <v>1.13391935483871</v>
      </c>
      <c r="D35" s="11">
        <f t="shared" ref="D35:D72" si="7">ROUNDDOWN(C35,1)*10000</f>
        <v>11000</v>
      </c>
      <c r="E35" s="11">
        <f t="shared" ref="E35:E66" si="8">ABS(D35)</f>
        <v>11000</v>
      </c>
      <c r="G35" s="12" t="s">
        <v>76</v>
      </c>
      <c r="H35">
        <v>82.26</v>
      </c>
      <c r="I35">
        <v>81.64</v>
      </c>
      <c r="K35" s="12" t="s">
        <v>77</v>
      </c>
      <c r="L35">
        <v>82.871</v>
      </c>
      <c r="M35">
        <f t="shared" ref="M35:M66" si="9">L35-H35</f>
        <v>0.61099999999999</v>
      </c>
      <c r="N35">
        <f>IF(B35=1,M35,-M35)</f>
        <v>0.61099999999999</v>
      </c>
      <c r="O35" s="18">
        <f>N35*E35</f>
        <v>6720.99999999989</v>
      </c>
      <c r="P35">
        <f>O35+P34</f>
        <v>709750.999999999</v>
      </c>
    </row>
    <row r="36" customHeight="1" spans="2:16">
      <c r="B36" s="6">
        <v>1</v>
      </c>
      <c r="C36">
        <f>(G69*P35)/(H36*100-I36*100)*0.01</f>
        <v>2.839004</v>
      </c>
      <c r="D36" s="11">
        <f>ROUNDDOWN(C36,1)*10000</f>
        <v>28000</v>
      </c>
      <c r="E36" s="11">
        <f>ABS(D36)</f>
        <v>28000</v>
      </c>
      <c r="G36" s="12" t="s">
        <v>78</v>
      </c>
      <c r="H36">
        <v>83.1</v>
      </c>
      <c r="I36">
        <v>82.85</v>
      </c>
      <c r="K36" s="12" t="s">
        <v>79</v>
      </c>
      <c r="L36">
        <v>83.76</v>
      </c>
      <c r="M36">
        <f>L36-H36</f>
        <v>0.660000000000011</v>
      </c>
      <c r="N36">
        <f>IF(B36=1,M36,-M36)</f>
        <v>0.660000000000011</v>
      </c>
      <c r="O36" s="18">
        <f t="shared" ref="O36:O72" si="10">N36*E36</f>
        <v>18480.0000000003</v>
      </c>
      <c r="P36">
        <f t="shared" ref="P36:P72" si="11">O36+P35</f>
        <v>728231</v>
      </c>
    </row>
    <row r="37" customHeight="1" spans="2:16">
      <c r="B37" s="6">
        <v>1</v>
      </c>
      <c r="C37">
        <f>(G69*P36)/(H37*100-I37*100)*0.01</f>
        <v>2.275721875</v>
      </c>
      <c r="D37" s="11">
        <f>ROUNDDOWN(C37,1)*10000</f>
        <v>22000</v>
      </c>
      <c r="E37" s="11">
        <f>ABS(D37)</f>
        <v>22000</v>
      </c>
      <c r="G37" s="12" t="s">
        <v>80</v>
      </c>
      <c r="H37">
        <v>84.13</v>
      </c>
      <c r="I37">
        <v>83.81</v>
      </c>
      <c r="K37" s="12" t="s">
        <v>80</v>
      </c>
      <c r="L37">
        <v>84.31</v>
      </c>
      <c r="M37">
        <f>L37-H37</f>
        <v>0.180000000000007</v>
      </c>
      <c r="N37">
        <f>IF(B37=1,M37,-M37)</f>
        <v>0.180000000000007</v>
      </c>
      <c r="O37" s="18">
        <f>N37*E37</f>
        <v>3960.00000000015</v>
      </c>
      <c r="P37">
        <f>O37+P36</f>
        <v>732191</v>
      </c>
    </row>
    <row r="38" customHeight="1" spans="2:16">
      <c r="B38" s="6">
        <v>1</v>
      </c>
      <c r="C38">
        <f>(G69*P37)/(H38*100-I38*100)*0.01</f>
        <v>3.18343913043478</v>
      </c>
      <c r="D38" s="11">
        <f>ROUNDDOWN(C38,1)*10000</f>
        <v>31000</v>
      </c>
      <c r="E38" s="11">
        <f>ABS(D38)</f>
        <v>31000</v>
      </c>
      <c r="G38" s="12" t="s">
        <v>81</v>
      </c>
      <c r="H38">
        <v>84.19</v>
      </c>
      <c r="I38">
        <v>83.96</v>
      </c>
      <c r="K38" s="12" t="s">
        <v>81</v>
      </c>
      <c r="L38">
        <v>83.96</v>
      </c>
      <c r="M38">
        <f>L38-H38</f>
        <v>-0.230000000000004</v>
      </c>
      <c r="N38">
        <f>IF(B38=1,M38,-M38)</f>
        <v>-0.230000000000004</v>
      </c>
      <c r="O38" s="18">
        <f>N38*E38</f>
        <v>-7130.00000000012</v>
      </c>
      <c r="P38">
        <f>O38+P37</f>
        <v>725061</v>
      </c>
    </row>
    <row r="39" customHeight="1" spans="2:16">
      <c r="B39" s="6">
        <v>1</v>
      </c>
      <c r="C39">
        <f>(G69*P38)/(H39*100-I39*100)*0.01</f>
        <v>2.265815625</v>
      </c>
      <c r="D39" s="11">
        <f>ROUNDDOWN(C39,1)*10000</f>
        <v>22000</v>
      </c>
      <c r="E39" s="11">
        <f>ABS(D39)</f>
        <v>22000</v>
      </c>
      <c r="G39" s="12" t="s">
        <v>82</v>
      </c>
      <c r="H39">
        <v>84.01</v>
      </c>
      <c r="I39">
        <v>83.69</v>
      </c>
      <c r="K39" s="12" t="s">
        <v>83</v>
      </c>
      <c r="L39">
        <v>83.69</v>
      </c>
      <c r="M39">
        <f>L39-H39</f>
        <v>-0.320000000000007</v>
      </c>
      <c r="N39">
        <f>IF(B39=1,M39,-M39)</f>
        <v>-0.320000000000007</v>
      </c>
      <c r="O39" s="18">
        <f>N39*E39</f>
        <v>-7040.00000000016</v>
      </c>
      <c r="P39">
        <f>O39+P38</f>
        <v>718020.999999999</v>
      </c>
    </row>
    <row r="40" customHeight="1" spans="2:16">
      <c r="B40" s="6">
        <v>2</v>
      </c>
      <c r="C40">
        <f>(G69*P39)/(H40*100-I40*100)*0.01</f>
        <v>-5.12872142857142</v>
      </c>
      <c r="D40" s="11">
        <f>ROUNDDOWN(C40,1)*10000</f>
        <v>-51000</v>
      </c>
      <c r="E40" s="11">
        <f>ABS(D40)</f>
        <v>51000</v>
      </c>
      <c r="G40" s="12" t="s">
        <v>84</v>
      </c>
      <c r="H40">
        <v>83.63</v>
      </c>
      <c r="I40">
        <v>83.77</v>
      </c>
      <c r="K40" s="12" t="s">
        <v>84</v>
      </c>
      <c r="L40">
        <v>83.77</v>
      </c>
      <c r="M40">
        <f>L40-H40</f>
        <v>0.140000000000001</v>
      </c>
      <c r="N40">
        <f>IF(B40=1,M40,-M40)</f>
        <v>-0.140000000000001</v>
      </c>
      <c r="O40" s="18">
        <f>N40*E40</f>
        <v>-7140.00000000003</v>
      </c>
      <c r="P40">
        <f>O40+P39</f>
        <v>710880.999999999</v>
      </c>
    </row>
    <row r="41" customHeight="1" spans="2:16">
      <c r="B41" s="6">
        <v>2</v>
      </c>
      <c r="C41">
        <f>(G69*P40)/(H41*100-I41*100)*0.01</f>
        <v>-1.51251276595745</v>
      </c>
      <c r="D41" s="11">
        <f>ROUNDDOWN(C41,1)*10000</f>
        <v>-15000</v>
      </c>
      <c r="E41" s="11">
        <f>ABS(D41)</f>
        <v>15000</v>
      </c>
      <c r="G41" s="12" t="s">
        <v>85</v>
      </c>
      <c r="H41">
        <v>82.91</v>
      </c>
      <c r="I41">
        <v>83.38</v>
      </c>
      <c r="K41" s="12" t="s">
        <v>86</v>
      </c>
      <c r="L41">
        <v>82.52</v>
      </c>
      <c r="M41">
        <f>L41-H41</f>
        <v>-0.390000000000001</v>
      </c>
      <c r="N41">
        <f>IF(B41=1,M41,-M41)</f>
        <v>0.390000000000001</v>
      </c>
      <c r="O41" s="18">
        <f>N41*E41</f>
        <v>5850.00000000001</v>
      </c>
      <c r="P41">
        <f>O41+P40</f>
        <v>716730.999999999</v>
      </c>
    </row>
    <row r="42" customHeight="1" spans="2:16">
      <c r="B42" s="6">
        <v>2</v>
      </c>
      <c r="C42">
        <f>(G69*P41)/(H42*100-I42*100)*0.01</f>
        <v>-1.7918275</v>
      </c>
      <c r="D42" s="11">
        <f>ROUNDDOWN(C42,1)*10000</f>
        <v>-17000</v>
      </c>
      <c r="E42" s="11">
        <f>ABS(D42)</f>
        <v>17000</v>
      </c>
      <c r="G42" s="12" t="s">
        <v>87</v>
      </c>
      <c r="H42">
        <v>81.88</v>
      </c>
      <c r="I42">
        <v>82.28</v>
      </c>
      <c r="K42" s="12" t="s">
        <v>88</v>
      </c>
      <c r="L42">
        <v>81.4</v>
      </c>
      <c r="M42">
        <f>L42-H42</f>
        <v>-0.47999999999999</v>
      </c>
      <c r="N42">
        <f t="shared" ref="N42:N73" si="12">IF(B42=1,M42,-M42)</f>
        <v>0.47999999999999</v>
      </c>
      <c r="O42" s="18">
        <f>N42*E42</f>
        <v>8159.99999999983</v>
      </c>
      <c r="P42">
        <f>O42+P41</f>
        <v>724890.999999999</v>
      </c>
    </row>
    <row r="43" customHeight="1" spans="2:16">
      <c r="B43" s="6">
        <v>2</v>
      </c>
      <c r="C43">
        <f>(G69*P42)/(H43*100-I43*100)*0.01</f>
        <v>-4.83260666666666</v>
      </c>
      <c r="D43" s="11">
        <f>ROUNDDOWN(C43,1)*10000</f>
        <v>-48000</v>
      </c>
      <c r="E43" s="11">
        <f>ABS(D43)</f>
        <v>48000</v>
      </c>
      <c r="G43" s="12" t="s">
        <v>89</v>
      </c>
      <c r="H43">
        <v>82.98</v>
      </c>
      <c r="I43">
        <v>83.13</v>
      </c>
      <c r="K43" s="12" t="s">
        <v>90</v>
      </c>
      <c r="L43">
        <v>82.52</v>
      </c>
      <c r="M43">
        <f>L43-H43</f>
        <v>-0.460000000000008</v>
      </c>
      <c r="N43">
        <f>IF(B43=1,M43,-M43)</f>
        <v>0.460000000000008</v>
      </c>
      <c r="O43" s="18">
        <f>N43*E43</f>
        <v>22080.0000000004</v>
      </c>
      <c r="P43">
        <f>O43+P42</f>
        <v>746971</v>
      </c>
    </row>
    <row r="44" customHeight="1" spans="2:16">
      <c r="B44" s="6">
        <v>1</v>
      </c>
      <c r="C44">
        <f>(G69*P43)/(H44*100-I44*100)*0.01</f>
        <v>0.945532911392405</v>
      </c>
      <c r="D44" s="11">
        <f>ROUNDDOWN(C44,1)*10000</f>
        <v>9000</v>
      </c>
      <c r="E44" s="11">
        <f>ABS(D44)</f>
        <v>9000</v>
      </c>
      <c r="G44" s="12" t="s">
        <v>91</v>
      </c>
      <c r="H44">
        <v>81.92</v>
      </c>
      <c r="I44">
        <v>81.13</v>
      </c>
      <c r="K44" s="12" t="s">
        <v>92</v>
      </c>
      <c r="L44">
        <v>82.9</v>
      </c>
      <c r="M44">
        <f>L44-H44</f>
        <v>0.980000000000004</v>
      </c>
      <c r="N44">
        <f>IF(B44=1,M44,-M44)</f>
        <v>0.980000000000004</v>
      </c>
      <c r="O44" s="18">
        <f>N44*E44</f>
        <v>8820.00000000004</v>
      </c>
      <c r="P44">
        <f>O44+P43</f>
        <v>755791</v>
      </c>
    </row>
    <row r="45" customHeight="1" spans="2:16">
      <c r="B45" s="6">
        <v>2</v>
      </c>
      <c r="C45">
        <f>(G69*P44)/(H45*100-I45*100)*0.01</f>
        <v>-1.67953555555555</v>
      </c>
      <c r="D45" s="11">
        <f>ROUNDDOWN(C45,1)*10000</f>
        <v>-16000</v>
      </c>
      <c r="E45" s="11">
        <f>ABS(D45)</f>
        <v>16000</v>
      </c>
      <c r="G45" s="12" t="s">
        <v>93</v>
      </c>
      <c r="H45">
        <v>83.07</v>
      </c>
      <c r="I45">
        <v>83.52</v>
      </c>
      <c r="K45" s="12" t="s">
        <v>94</v>
      </c>
      <c r="L45">
        <v>82.52</v>
      </c>
      <c r="M45">
        <f>L45-H45</f>
        <v>-0.549999999999997</v>
      </c>
      <c r="N45">
        <f>IF(B45=1,M45,-M45)</f>
        <v>0.549999999999997</v>
      </c>
      <c r="O45" s="18">
        <f>N45*E45</f>
        <v>8799.99999999995</v>
      </c>
      <c r="P45">
        <f>O45+P44</f>
        <v>764591</v>
      </c>
    </row>
    <row r="46" customHeight="1" spans="2:16">
      <c r="B46" s="6">
        <v>2</v>
      </c>
      <c r="C46">
        <f>(G69*P45)/(H46*100-I46*100)*0.01</f>
        <v>-2.15377746478873</v>
      </c>
      <c r="D46" s="11">
        <f>ROUNDDOWN(C46,1)*10000</f>
        <v>-21000</v>
      </c>
      <c r="E46" s="11">
        <f>ABS(D46)</f>
        <v>21000</v>
      </c>
      <c r="G46" s="12" t="s">
        <v>95</v>
      </c>
      <c r="H46">
        <v>81.58</v>
      </c>
      <c r="I46">
        <v>81.935</v>
      </c>
      <c r="K46" s="12" t="s">
        <v>96</v>
      </c>
      <c r="L46">
        <v>81.935</v>
      </c>
      <c r="M46">
        <f>L46-H46</f>
        <v>0.355000000000004</v>
      </c>
      <c r="N46">
        <f>IF(B46=1,M46,-M46)</f>
        <v>-0.355000000000004</v>
      </c>
      <c r="O46" s="18">
        <f>N46*E46</f>
        <v>-7455.00000000008</v>
      </c>
      <c r="P46">
        <f>O46+P45</f>
        <v>757136</v>
      </c>
    </row>
    <row r="47" customHeight="1" spans="2:16">
      <c r="B47" s="6">
        <v>1</v>
      </c>
      <c r="C47">
        <f>(G69*P46)/(H47*100-I47*100)*0.01</f>
        <v>3.98492631578947</v>
      </c>
      <c r="D47" s="11">
        <f>ROUNDDOWN(C47,1)*10000</f>
        <v>39000</v>
      </c>
      <c r="E47" s="11">
        <f>ABS(D47)</f>
        <v>39000</v>
      </c>
      <c r="G47" s="12" t="s">
        <v>97</v>
      </c>
      <c r="H47">
        <v>80.55</v>
      </c>
      <c r="I47">
        <v>80.36</v>
      </c>
      <c r="K47" s="12" t="s">
        <v>97</v>
      </c>
      <c r="L47">
        <v>80.36</v>
      </c>
      <c r="M47">
        <f>L47-H47</f>
        <v>-0.189999999999998</v>
      </c>
      <c r="N47">
        <f>IF(B47=1,M47,-M47)</f>
        <v>-0.189999999999998</v>
      </c>
      <c r="O47" s="18">
        <f>N47*E47</f>
        <v>-7409.99999999991</v>
      </c>
      <c r="P47">
        <f>O47+P46</f>
        <v>749726</v>
      </c>
    </row>
    <row r="48" customHeight="1" spans="2:16">
      <c r="B48" s="6">
        <v>1</v>
      </c>
      <c r="C48">
        <f>(G69*P47)/(H48*100-I48*100)*0.01</f>
        <v>-1.07103714285714</v>
      </c>
      <c r="D48" s="11">
        <f>ROUNDDOWN(C48,1)*10000</f>
        <v>-10000</v>
      </c>
      <c r="E48" s="11">
        <f>ABS(D48)</f>
        <v>10000</v>
      </c>
      <c r="G48" s="12" t="s">
        <v>98</v>
      </c>
      <c r="H48">
        <v>80.91</v>
      </c>
      <c r="I48">
        <v>81.61</v>
      </c>
      <c r="K48" s="12" t="s">
        <v>98</v>
      </c>
      <c r="L48">
        <v>81.15</v>
      </c>
      <c r="M48">
        <f>L48-H48</f>
        <v>0.240000000000009</v>
      </c>
      <c r="N48">
        <f>IF(B48=1,M48,-M48)</f>
        <v>0.240000000000009</v>
      </c>
      <c r="O48" s="18">
        <f>N48*E48</f>
        <v>2400.00000000009</v>
      </c>
      <c r="P48">
        <f>O48+P47</f>
        <v>752126</v>
      </c>
    </row>
    <row r="49" customHeight="1" spans="2:16">
      <c r="B49" s="6">
        <v>2</v>
      </c>
      <c r="C49">
        <f>(G69*P48)/(H49*100-I49*100)*0.01</f>
        <v>-2.03277297297302</v>
      </c>
      <c r="D49" s="11">
        <f>ROUNDDOWN(C49,1)*10000</f>
        <v>-20000</v>
      </c>
      <c r="E49" s="11">
        <f>ABS(D49)</f>
        <v>20000</v>
      </c>
      <c r="G49" s="12" t="s">
        <v>99</v>
      </c>
      <c r="H49">
        <v>80.79</v>
      </c>
      <c r="I49">
        <v>81.16</v>
      </c>
      <c r="K49" s="12" t="s">
        <v>100</v>
      </c>
      <c r="L49">
        <v>80.79</v>
      </c>
      <c r="M49">
        <f>L49-H49</f>
        <v>0</v>
      </c>
      <c r="N49">
        <f>IF(B49=1,M49,-M49)</f>
        <v>0</v>
      </c>
      <c r="O49" s="18">
        <f>N49*E49</f>
        <v>0</v>
      </c>
      <c r="P49">
        <f>O49+P48</f>
        <v>752126</v>
      </c>
    </row>
    <row r="50" customHeight="1" spans="2:16">
      <c r="B50" s="6">
        <v>2</v>
      </c>
      <c r="C50">
        <f>(G69*P49)/(H50*100-I50*100)*0.01</f>
        <v>3.76062999999983</v>
      </c>
      <c r="D50" s="11">
        <f>ROUNDDOWN(C50,1)*10000</f>
        <v>37000</v>
      </c>
      <c r="E50" s="11">
        <f>ABS(D50)</f>
        <v>37000</v>
      </c>
      <c r="G50" s="12" t="s">
        <v>101</v>
      </c>
      <c r="H50">
        <v>80.91</v>
      </c>
      <c r="I50">
        <v>80.71</v>
      </c>
      <c r="K50" s="12" t="s">
        <v>56</v>
      </c>
      <c r="L50">
        <v>80.71</v>
      </c>
      <c r="M50">
        <f>L50-H50</f>
        <v>-0.200000000000003</v>
      </c>
      <c r="N50">
        <f>IF(B50=1,M50,-M50)</f>
        <v>0.200000000000003</v>
      </c>
      <c r="O50" s="18">
        <f>N50*E50</f>
        <v>7400.00000000011</v>
      </c>
      <c r="P50">
        <f>O50+P49</f>
        <v>759526</v>
      </c>
    </row>
    <row r="51" customHeight="1" spans="2:16">
      <c r="B51" s="6">
        <v>1</v>
      </c>
      <c r="C51">
        <f>(G69*P50)/(H51*100-I51*100)*0.01</f>
        <v>3.16469166666655</v>
      </c>
      <c r="D51" s="11">
        <f>ROUNDDOWN(C51,1)*10000</f>
        <v>31000</v>
      </c>
      <c r="E51" s="11">
        <f>ABS(D51)</f>
        <v>31000</v>
      </c>
      <c r="G51" s="12" t="s">
        <v>102</v>
      </c>
      <c r="H51">
        <v>81.7</v>
      </c>
      <c r="I51">
        <v>81.46</v>
      </c>
      <c r="K51" s="12" t="s">
        <v>103</v>
      </c>
      <c r="L51">
        <v>81.7</v>
      </c>
      <c r="M51">
        <f>L51-H51</f>
        <v>0</v>
      </c>
      <c r="N51">
        <f>IF(B51=1,M51,-M51)</f>
        <v>0</v>
      </c>
      <c r="O51" s="18">
        <f>N51*E51</f>
        <v>0</v>
      </c>
      <c r="P51">
        <f>O51+P50</f>
        <v>759526</v>
      </c>
    </row>
    <row r="52" customHeight="1" spans="2:16">
      <c r="B52" s="6">
        <v>1</v>
      </c>
      <c r="C52">
        <f>(G69*P51)/(H52*100-I52*100)*0.01</f>
        <v>2.17007428571429</v>
      </c>
      <c r="D52" s="11">
        <f>ROUNDDOWN(C52,1)*10000</f>
        <v>21000</v>
      </c>
      <c r="E52" s="11">
        <f>ABS(D52)</f>
        <v>21000</v>
      </c>
      <c r="G52" s="12" t="s">
        <v>104</v>
      </c>
      <c r="H52">
        <v>81.96</v>
      </c>
      <c r="I52">
        <v>81.61</v>
      </c>
      <c r="K52" s="12" t="s">
        <v>104</v>
      </c>
      <c r="L52">
        <v>82.069</v>
      </c>
      <c r="M52">
        <f>L52-H52</f>
        <v>0.109000000000009</v>
      </c>
      <c r="N52">
        <f>IF(B52=1,M52,-M52)</f>
        <v>0.109000000000009</v>
      </c>
      <c r="O52" s="18">
        <f>N52*E52</f>
        <v>2289.00000000019</v>
      </c>
      <c r="P52">
        <f>O52+P51</f>
        <v>761815</v>
      </c>
    </row>
    <row r="53" customHeight="1" spans="2:16">
      <c r="B53" s="6">
        <v>2</v>
      </c>
      <c r="C53">
        <f>(G69*P52)/(H53*100-I53*100)*0.01</f>
        <v>-2.24724188790557</v>
      </c>
      <c r="D53" s="11">
        <f>ROUNDDOWN(C53,1)*10000</f>
        <v>-22000</v>
      </c>
      <c r="E53" s="11">
        <f>ABS(D53)</f>
        <v>22000</v>
      </c>
      <c r="G53" s="12" t="s">
        <v>105</v>
      </c>
      <c r="H53">
        <v>81.68</v>
      </c>
      <c r="I53">
        <v>82.019</v>
      </c>
      <c r="K53" s="12" t="s">
        <v>105</v>
      </c>
      <c r="L53">
        <v>81.315</v>
      </c>
      <c r="M53">
        <f>L53-H53</f>
        <v>-0.365000000000009</v>
      </c>
      <c r="N53">
        <f>IF(B53=1,M53,-M53)</f>
        <v>0.365000000000009</v>
      </c>
      <c r="O53" s="18">
        <f>N53*E53</f>
        <v>8030.0000000002</v>
      </c>
      <c r="P53">
        <f>O53+P52</f>
        <v>769845</v>
      </c>
    </row>
    <row r="54" customHeight="1" spans="2:16">
      <c r="B54" s="6">
        <v>2</v>
      </c>
      <c r="C54">
        <f>(G69*P53)/(H54*100-I54*100)*0.01</f>
        <v>-2.96094230769241</v>
      </c>
      <c r="D54" s="11">
        <f>ROUNDDOWN(C54,1)*10000</f>
        <v>-29000</v>
      </c>
      <c r="E54" s="11">
        <f>ABS(D54)</f>
        <v>29000</v>
      </c>
      <c r="G54" s="12" t="s">
        <v>106</v>
      </c>
      <c r="H54">
        <v>81.23</v>
      </c>
      <c r="I54">
        <v>81.49</v>
      </c>
      <c r="K54" s="12" t="s">
        <v>106</v>
      </c>
      <c r="L54">
        <v>80.725</v>
      </c>
      <c r="M54">
        <f>L54-H54</f>
        <v>-0.50500000000001</v>
      </c>
      <c r="N54">
        <f>IF(B54=1,M54,-M54)</f>
        <v>0.50500000000001</v>
      </c>
      <c r="O54" s="18">
        <f>N54*E54</f>
        <v>14645.0000000003</v>
      </c>
      <c r="P54">
        <f>O54+P53</f>
        <v>784490.000000001</v>
      </c>
    </row>
    <row r="55" customHeight="1" spans="2:16">
      <c r="B55" s="6">
        <v>1</v>
      </c>
      <c r="C55">
        <f>(G69*P54)/(H55*100-I55*100)*0.01</f>
        <v>2.7051379310344</v>
      </c>
      <c r="D55" s="11">
        <f>ROUNDDOWN(C55,1)*10000</f>
        <v>27000</v>
      </c>
      <c r="E55" s="11">
        <f>ABS(D55)</f>
        <v>27000</v>
      </c>
      <c r="G55" s="12" t="s">
        <v>107</v>
      </c>
      <c r="H55">
        <v>80.25</v>
      </c>
      <c r="I55">
        <v>79.96</v>
      </c>
      <c r="K55" s="12" t="s">
        <v>108</v>
      </c>
      <c r="L55">
        <v>80.723</v>
      </c>
      <c r="M55">
        <f>L55-H55</f>
        <v>0.472999999999999</v>
      </c>
      <c r="N55">
        <f>IF(B55=1,M55,-M55)</f>
        <v>0.472999999999999</v>
      </c>
      <c r="O55" s="18">
        <f>N55*E55</f>
        <v>12771</v>
      </c>
      <c r="P55">
        <f>O55+P54</f>
        <v>797261.000000001</v>
      </c>
    </row>
    <row r="56" customHeight="1" spans="2:16">
      <c r="B56" s="6">
        <v>1</v>
      </c>
      <c r="C56">
        <f>(G69*P55)/(H56*100-I56*100)*0.01</f>
        <v>7.97261000000001</v>
      </c>
      <c r="D56" s="11">
        <f>ROUNDDOWN(C56,1)*10000</f>
        <v>79000</v>
      </c>
      <c r="E56" s="11">
        <f>ABS(D56)</f>
        <v>79000</v>
      </c>
      <c r="G56" s="12" t="s">
        <v>109</v>
      </c>
      <c r="H56">
        <v>80.52</v>
      </c>
      <c r="I56">
        <v>80.42</v>
      </c>
      <c r="K56" s="12" t="s">
        <v>109</v>
      </c>
      <c r="L56">
        <v>80.42</v>
      </c>
      <c r="M56">
        <f>L56-H56</f>
        <v>-0.0999999999999943</v>
      </c>
      <c r="N56">
        <f>IF(B56=1,M56,-M56)</f>
        <v>-0.0999999999999943</v>
      </c>
      <c r="O56" s="18">
        <f>N56*E56</f>
        <v>-7899.99999999955</v>
      </c>
      <c r="P56">
        <f>O56+P55</f>
        <v>789361.000000001</v>
      </c>
    </row>
    <row r="57" customHeight="1" spans="2:16">
      <c r="B57" s="6">
        <v>2</v>
      </c>
      <c r="C57">
        <f>(G69*P56)/(H57*100-I57*100)*0.01</f>
        <v>-2.32165</v>
      </c>
      <c r="D57" s="11">
        <f>ROUNDDOWN(C57,1)*10000</f>
        <v>-23000</v>
      </c>
      <c r="E57" s="11">
        <f>ABS(D57)</f>
        <v>23000</v>
      </c>
      <c r="G57" s="12" t="s">
        <v>110</v>
      </c>
      <c r="H57">
        <v>80.5</v>
      </c>
      <c r="I57">
        <v>80.84</v>
      </c>
      <c r="K57" s="12" t="s">
        <v>63</v>
      </c>
      <c r="L57">
        <v>80.84</v>
      </c>
      <c r="M57">
        <f>L57-H57</f>
        <v>0.340000000000003</v>
      </c>
      <c r="N57">
        <f>IF(B57=1,M57,-M57)</f>
        <v>-0.340000000000003</v>
      </c>
      <c r="O57" s="18">
        <f>N57*E57</f>
        <v>-7820.00000000008</v>
      </c>
      <c r="P57">
        <f>O57+P56</f>
        <v>781541.000000001</v>
      </c>
    </row>
    <row r="58" customHeight="1" spans="2:16">
      <c r="B58" s="6">
        <v>2</v>
      </c>
      <c r="C58">
        <f>(G69*P57)/(H58*100-I58*100)*0.01</f>
        <v>-3.00592692307703</v>
      </c>
      <c r="D58" s="11">
        <f>ROUNDDOWN(C58,1)*10000</f>
        <v>-30000</v>
      </c>
      <c r="E58" s="11">
        <f>ABS(D58)</f>
        <v>30000</v>
      </c>
      <c r="G58" s="12" t="s">
        <v>111</v>
      </c>
      <c r="H58">
        <v>78.15</v>
      </c>
      <c r="I58">
        <v>78.41</v>
      </c>
      <c r="K58" s="12" t="s">
        <v>112</v>
      </c>
      <c r="L58">
        <v>78.41</v>
      </c>
      <c r="M58">
        <f>L58-H58</f>
        <v>0.259999999999991</v>
      </c>
      <c r="N58">
        <f>IF(B58=1,M58,-M58)</f>
        <v>-0.259999999999991</v>
      </c>
      <c r="O58" s="18">
        <f>N58*E58</f>
        <v>-7799.99999999973</v>
      </c>
      <c r="P58">
        <f>O58+P57</f>
        <v>773741.000000001</v>
      </c>
    </row>
    <row r="59" customHeight="1" spans="2:16">
      <c r="B59" s="6">
        <v>2</v>
      </c>
      <c r="C59">
        <f>(G69*P58)/(H59*100-I59*100)*0.01</f>
        <v>-1.09440028288545</v>
      </c>
      <c r="D59" s="11">
        <f>ROUNDDOWN(C59,1)*10000</f>
        <v>-10000</v>
      </c>
      <c r="E59" s="11">
        <f>ABS(D59)</f>
        <v>10000</v>
      </c>
      <c r="G59" s="12" t="s">
        <v>112</v>
      </c>
      <c r="H59">
        <v>77.93</v>
      </c>
      <c r="I59">
        <v>78.637</v>
      </c>
      <c r="K59" s="12" t="s">
        <v>113</v>
      </c>
      <c r="L59">
        <v>76.358</v>
      </c>
      <c r="M59">
        <f>L59-H59</f>
        <v>-1.572</v>
      </c>
      <c r="N59">
        <f>IF(B59=1,M59,-M59)</f>
        <v>1.572</v>
      </c>
      <c r="O59" s="18">
        <f>N59*E59</f>
        <v>15720</v>
      </c>
      <c r="P59">
        <f>O59+P58</f>
        <v>789461.000000001</v>
      </c>
    </row>
    <row r="60" customHeight="1" spans="2:16">
      <c r="B60" s="6">
        <v>2</v>
      </c>
      <c r="C60">
        <f>(G69*P59)/(H60*100-I60*100)*0.01</f>
        <v>-1.2335328125</v>
      </c>
      <c r="D60" s="11">
        <f>ROUNDDOWN(C60,1)*10000</f>
        <v>-12000</v>
      </c>
      <c r="E60" s="11">
        <f>ABS(D60)</f>
        <v>12000</v>
      </c>
      <c r="G60" s="12" t="s">
        <v>114</v>
      </c>
      <c r="H60">
        <v>78.36</v>
      </c>
      <c r="I60">
        <v>79</v>
      </c>
      <c r="K60" s="12" t="s">
        <v>66</v>
      </c>
      <c r="L60">
        <v>76.358</v>
      </c>
      <c r="M60">
        <f>L60-H60</f>
        <v>-2.002</v>
      </c>
      <c r="N60">
        <f>IF(B60=1,M60,-M60)</f>
        <v>2.002</v>
      </c>
      <c r="O60" s="18">
        <f>N60*E60</f>
        <v>24023.9999999999</v>
      </c>
      <c r="P60">
        <f>O60+P59</f>
        <v>813485.000000001</v>
      </c>
    </row>
    <row r="61" customHeight="1" spans="2:16">
      <c r="B61" s="6">
        <v>2</v>
      </c>
      <c r="C61">
        <f>(G69*P60)/(H61*100-I61*100)*0.01</f>
        <v>-1.08320239680426</v>
      </c>
      <c r="D61" s="11">
        <f>ROUNDDOWN(C61,1)*10000</f>
        <v>-10000</v>
      </c>
      <c r="E61" s="11">
        <f>ABS(D61)</f>
        <v>10000</v>
      </c>
      <c r="G61" s="12" t="s">
        <v>115</v>
      </c>
      <c r="H61">
        <v>77.05</v>
      </c>
      <c r="I61">
        <v>77.801</v>
      </c>
      <c r="K61" s="12" t="s">
        <v>66</v>
      </c>
      <c r="L61">
        <v>76.358</v>
      </c>
      <c r="M61">
        <f>L61-H61</f>
        <v>-0.691999999999993</v>
      </c>
      <c r="N61">
        <f>IF(B61=1,M61,-M61)</f>
        <v>0.691999999999993</v>
      </c>
      <c r="O61" s="18">
        <f>N61*E61</f>
        <v>6919.99999999993</v>
      </c>
      <c r="P61">
        <f>O61+P60</f>
        <v>820405.000000001</v>
      </c>
    </row>
    <row r="62" customHeight="1" spans="2:16">
      <c r="B62" s="6">
        <v>2</v>
      </c>
      <c r="C62">
        <f>(G69*P61)/(H62*100-I62*100)*0.01</f>
        <v>-1.97212740384618</v>
      </c>
      <c r="D62" s="11">
        <f>ROUNDDOWN(C62,1)*10000</f>
        <v>-19000</v>
      </c>
      <c r="E62" s="11">
        <f>ABS(D62)</f>
        <v>19000</v>
      </c>
      <c r="G62" s="12" t="s">
        <v>116</v>
      </c>
      <c r="H62">
        <v>76.5</v>
      </c>
      <c r="I62">
        <v>76.916</v>
      </c>
      <c r="K62" s="12" t="s">
        <v>116</v>
      </c>
      <c r="L62">
        <v>76.3</v>
      </c>
      <c r="M62">
        <f>L62-H62</f>
        <v>-0.200000000000003</v>
      </c>
      <c r="N62">
        <f>IF(B62=1,M62,-M62)</f>
        <v>0.200000000000003</v>
      </c>
      <c r="O62" s="18">
        <f>N62*E62</f>
        <v>3800.00000000005</v>
      </c>
      <c r="P62">
        <f>O62+P61</f>
        <v>824205.000000001</v>
      </c>
    </row>
    <row r="63" customHeight="1" spans="2:16">
      <c r="B63" s="6">
        <v>2</v>
      </c>
      <c r="C63">
        <f>(G69*P62)/(H63*100-I63*100)*0.01</f>
        <v>-3.5991484716155</v>
      </c>
      <c r="D63" s="11">
        <f>ROUNDDOWN(C63,1)*10000</f>
        <v>-35000</v>
      </c>
      <c r="E63" s="11">
        <f>ABS(D63)</f>
        <v>35000</v>
      </c>
      <c r="G63" s="12" t="s">
        <v>117</v>
      </c>
      <c r="H63">
        <v>76.82</v>
      </c>
      <c r="I63">
        <v>77.049</v>
      </c>
      <c r="K63" s="12" t="s">
        <v>117</v>
      </c>
      <c r="L63">
        <v>76.743</v>
      </c>
      <c r="M63">
        <f>L63-H63</f>
        <v>-0.0769999999999982</v>
      </c>
      <c r="N63">
        <f>IF(B63=1,M63,-M63)</f>
        <v>0.0769999999999982</v>
      </c>
      <c r="O63" s="18">
        <f>N63*E63</f>
        <v>2694.99999999994</v>
      </c>
      <c r="P63">
        <f>O63+P62</f>
        <v>826900.000000001</v>
      </c>
    </row>
    <row r="64" customHeight="1" spans="1:17">
      <c r="A64" s="13"/>
      <c r="B64" s="14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4"/>
      <c r="O64" s="19"/>
      <c r="P64" s="20"/>
      <c r="Q64" s="14"/>
    </row>
    <row r="65" customHeight="1" spans="15:15">
      <c r="O65" s="47"/>
    </row>
    <row r="66" customHeight="1" spans="15:15">
      <c r="O66" s="48"/>
    </row>
    <row r="67" customHeight="1" spans="1:9">
      <c r="A67" s="21" t="s">
        <v>118</v>
      </c>
      <c r="B67" s="21" t="s">
        <v>119</v>
      </c>
      <c r="D67" s="22"/>
      <c r="E67" s="22"/>
      <c r="F67" s="23" t="s">
        <v>1</v>
      </c>
      <c r="G67" s="24" t="s">
        <v>120</v>
      </c>
      <c r="I67" s="49"/>
    </row>
    <row r="68" customHeight="1" spans="1:9">
      <c r="A68" s="25" t="s">
        <v>121</v>
      </c>
      <c r="B68" s="25" t="s">
        <v>122</v>
      </c>
      <c r="F68" s="26">
        <v>500000</v>
      </c>
      <c r="G68" s="27">
        <v>0.01</v>
      </c>
      <c r="I68" s="50"/>
    </row>
    <row r="69" customHeight="1" spans="6:13">
      <c r="F69" s="28"/>
      <c r="G69" s="25">
        <v>0.01</v>
      </c>
      <c r="L69" s="51"/>
      <c r="M69" s="52"/>
    </row>
    <row r="70" customHeight="1" spans="14:14">
      <c r="N70" s="6"/>
    </row>
    <row r="73" customHeight="1" spans="2:5">
      <c r="B73" s="29" t="s">
        <v>123</v>
      </c>
      <c r="D73" s="30"/>
      <c r="E73" s="30"/>
    </row>
    <row r="74" customHeight="1" spans="1:5">
      <c r="A74" s="31" t="s">
        <v>124</v>
      </c>
      <c r="B74" s="32" t="s">
        <v>125</v>
      </c>
      <c r="D74" s="22"/>
      <c r="E74" s="22"/>
    </row>
    <row r="75" customHeight="1" spans="1:5">
      <c r="A75" s="33" t="s">
        <v>126</v>
      </c>
      <c r="B75" s="34">
        <f>COUNTIF(B2:B63,1)</f>
        <v>29</v>
      </c>
      <c r="D75" s="22"/>
      <c r="E75" s="22"/>
    </row>
    <row r="76" customHeight="1" spans="1:5">
      <c r="A76" s="35" t="s">
        <v>127</v>
      </c>
      <c r="B76" s="34">
        <f>COUNTIF(B2:B63,2)</f>
        <v>33</v>
      </c>
      <c r="D76" s="22"/>
      <c r="E76" s="22"/>
    </row>
    <row r="77" customHeight="1" spans="1:5">
      <c r="A77" s="35" t="s">
        <v>128</v>
      </c>
      <c r="B77" s="34">
        <v>61</v>
      </c>
      <c r="D77" s="22"/>
      <c r="E77" s="22"/>
    </row>
    <row r="78" customHeight="1" spans="1:5">
      <c r="A78" s="35" t="s">
        <v>129</v>
      </c>
      <c r="B78" s="34">
        <f>COUNTIF(O2:O63,"&gt;=0")</f>
        <v>46</v>
      </c>
      <c r="D78" s="22"/>
      <c r="E78" s="22"/>
    </row>
    <row r="79" customHeight="1" spans="1:5">
      <c r="A79" s="35" t="s">
        <v>130</v>
      </c>
      <c r="B79" s="36">
        <f>B77-B78-B80</f>
        <v>10</v>
      </c>
      <c r="D79" s="37"/>
      <c r="E79" s="37"/>
    </row>
    <row r="80" customHeight="1" spans="1:5">
      <c r="A80" s="35" t="s">
        <v>131</v>
      </c>
      <c r="B80" s="34">
        <f>COUNTIF(O2:O63,0)</f>
        <v>5</v>
      </c>
      <c r="D80" s="22"/>
      <c r="E80" s="22"/>
    </row>
    <row r="81" customHeight="1" spans="1:5">
      <c r="A81" s="38" t="s">
        <v>132</v>
      </c>
      <c r="B81" s="39"/>
      <c r="D81" s="22"/>
      <c r="E81" s="22"/>
    </row>
    <row r="82" customHeight="1" spans="1:5">
      <c r="A82" s="35" t="s">
        <v>133</v>
      </c>
      <c r="B82" s="34">
        <f>SUMIF(O2:O63,"&gt;=0")</f>
        <v>438695.000000001</v>
      </c>
      <c r="D82" s="22"/>
      <c r="E82" s="22"/>
    </row>
    <row r="83" customHeight="1" spans="1:5">
      <c r="A83" s="35" t="s">
        <v>134</v>
      </c>
      <c r="B83" s="36">
        <f>SUMIF(O2:O63,"&lt;=0")</f>
        <v>-111795</v>
      </c>
      <c r="D83" s="37"/>
      <c r="E83" s="37"/>
    </row>
    <row r="84" customHeight="1" spans="1:5">
      <c r="A84" s="35" t="s">
        <v>135</v>
      </c>
      <c r="B84" s="34">
        <f>B82+B83</f>
        <v>326900.000000001</v>
      </c>
      <c r="D84" s="22"/>
      <c r="E84" s="22"/>
    </row>
    <row r="85" customHeight="1" spans="1:5">
      <c r="A85" s="35" t="s">
        <v>15</v>
      </c>
      <c r="B85" s="40">
        <f>B82/B78</f>
        <v>9536.84782608697</v>
      </c>
      <c r="D85" s="41"/>
      <c r="E85" s="41"/>
    </row>
    <row r="86" customHeight="1" spans="1:5">
      <c r="A86" s="35" t="s">
        <v>16</v>
      </c>
      <c r="B86" s="40">
        <f>B83/B79</f>
        <v>-11179.5</v>
      </c>
      <c r="D86" s="41"/>
      <c r="E86" s="41"/>
    </row>
    <row r="87" customHeight="1" spans="1:5">
      <c r="A87" s="35" t="s">
        <v>136</v>
      </c>
      <c r="B87" s="34">
        <v>9</v>
      </c>
      <c r="D87" s="22"/>
      <c r="E87" s="22"/>
    </row>
    <row r="88" customHeight="1" spans="1:5">
      <c r="A88" s="35" t="s">
        <v>137</v>
      </c>
      <c r="B88" s="34">
        <v>3</v>
      </c>
      <c r="D88" s="22"/>
      <c r="E88" s="22"/>
    </row>
    <row r="89" customHeight="1" spans="1:5">
      <c r="A89" s="35" t="s">
        <v>138</v>
      </c>
      <c r="B89" s="42">
        <v>35</v>
      </c>
      <c r="D89" s="43"/>
      <c r="E89" s="43"/>
    </row>
    <row r="90" customHeight="1" spans="1:5">
      <c r="A90" s="44" t="s">
        <v>14</v>
      </c>
      <c r="B90" s="45">
        <f>B78/B77</f>
        <v>0.754098360655738</v>
      </c>
      <c r="D90" s="46"/>
      <c r="E90" s="46"/>
    </row>
  </sheetData>
  <pageMargins left="0.697916666666667" right="0.697916666666667" top="0.75" bottom="0.75" header="0.3" footer="0.3"/>
  <pageSetup paperSize="9" orientation="portrait" horizontalDpi="12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E23" sqref="E23"/>
    </sheetView>
  </sheetViews>
  <sheetFormatPr defaultColWidth="8.875" defaultRowHeight="13.5"/>
  <sheetData/>
  <pageMargins left="0.75" right="0.75" top="1" bottom="1" header="0.510416666666667" footer="0.510416666666667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"/>
  <sheetViews>
    <sheetView tabSelected="1" workbookViewId="0">
      <selection activeCell="B15" sqref="B15"/>
    </sheetView>
  </sheetViews>
  <sheetFormatPr defaultColWidth="8.875" defaultRowHeight="13.5"/>
  <sheetData>
    <row r="1" spans="1:9">
      <c r="A1" s="1" t="s">
        <v>139</v>
      </c>
      <c r="B1" s="2"/>
      <c r="C1" s="2"/>
      <c r="D1" s="2"/>
      <c r="E1" s="2"/>
      <c r="F1" s="2"/>
      <c r="G1" s="2"/>
      <c r="H1" s="2"/>
      <c r="I1" s="7"/>
    </row>
    <row r="2" spans="1:9">
      <c r="A2" s="3" t="s">
        <v>140</v>
      </c>
      <c r="B2" s="4"/>
      <c r="C2" s="4"/>
      <c r="D2" s="4"/>
      <c r="E2" s="4"/>
      <c r="F2" s="4"/>
      <c r="G2" s="4"/>
      <c r="H2" s="4"/>
      <c r="I2" s="7"/>
    </row>
    <row r="3" spans="1:4">
      <c r="A3" s="5"/>
      <c r="D3" s="5"/>
    </row>
    <row r="7" ht="14.25" spans="1:2">
      <c r="A7" t="s">
        <v>141</v>
      </c>
      <c r="B7" s="6"/>
    </row>
    <row r="8" ht="14.25" spans="2:2">
      <c r="B8" s="6" t="s">
        <v>142</v>
      </c>
    </row>
    <row r="9" spans="2:2">
      <c r="B9" t="s">
        <v>143</v>
      </c>
    </row>
    <row r="10" ht="14.25" spans="2:2">
      <c r="B10" s="6"/>
    </row>
    <row r="11" ht="14.25" spans="2:2">
      <c r="B11" s="6" t="s">
        <v>144</v>
      </c>
    </row>
    <row r="12" ht="14.25" spans="2:2">
      <c r="B12" s="6" t="s">
        <v>145</v>
      </c>
    </row>
    <row r="13" spans="2:2">
      <c r="B13" t="s">
        <v>146</v>
      </c>
    </row>
    <row r="14" ht="14.25" spans="2:2">
      <c r="B14" s="6"/>
    </row>
    <row r="15" ht="14.25" spans="2:2">
      <c r="B15" s="6"/>
    </row>
  </sheetData>
  <pageMargins left="0.75" right="0.75" top="1" bottom="1" header="0.510416666666667" footer="0.510416666666667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4:E14"/>
  <sheetViews>
    <sheetView workbookViewId="0">
      <selection activeCell="E11" sqref="E11"/>
    </sheetView>
  </sheetViews>
  <sheetFormatPr defaultColWidth="8.875" defaultRowHeight="13.5" outlineLevelCol="4"/>
  <sheetData>
    <row r="4" spans="2:5">
      <c r="B4" t="s">
        <v>147</v>
      </c>
      <c r="C4" t="s">
        <v>148</v>
      </c>
      <c r="D4" t="s">
        <v>149</v>
      </c>
      <c r="E4" t="s">
        <v>150</v>
      </c>
    </row>
    <row r="5" spans="3:5">
      <c r="C5" t="s">
        <v>151</v>
      </c>
      <c r="D5" t="s">
        <v>149</v>
      </c>
      <c r="E5" t="s">
        <v>150</v>
      </c>
    </row>
    <row r="9" spans="2:5">
      <c r="B9" t="s">
        <v>152</v>
      </c>
      <c r="D9" t="s">
        <v>148</v>
      </c>
      <c r="E9" t="s">
        <v>153</v>
      </c>
    </row>
    <row r="10" spans="4:5">
      <c r="D10" t="s">
        <v>154</v>
      </c>
      <c r="E10" t="s">
        <v>153</v>
      </c>
    </row>
    <row r="13" spans="2:5">
      <c r="B13" t="s">
        <v>155</v>
      </c>
      <c r="E13" t="s">
        <v>148</v>
      </c>
    </row>
    <row r="14" spans="5:5">
      <c r="E14" t="s">
        <v>156</v>
      </c>
    </row>
  </sheetData>
  <pageMargins left="0.75" right="0.75" top="1" bottom="1" header="0.510416666666667" footer="0.510416666666667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ルール＆合計</vt:lpstr>
      <vt:lpstr>検証データ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笹田喬志</cp:lastModifiedBy>
  <dcterms:created xsi:type="dcterms:W3CDTF">2013-10-09T23:04:00Z</dcterms:created>
  <dcterms:modified xsi:type="dcterms:W3CDTF">2015-07-22T14:00:43Z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